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ĂM 2026\XAY DUNG CO BAN\KHV 2026\Chi dao XDCB nam 2026\CV 3132 cua STC (33-3-2026)\"/>
    </mc:Choice>
  </mc:AlternateContent>
  <bookViews>
    <workbookView xWindow="10548" yWindow="-192" windowWidth="15888" windowHeight="10260" firstSheet="1" activeTab="1"/>
  </bookViews>
  <sheets>
    <sheet name="Kangatang" sheetId="26" state="veryHidden" r:id=""/>
    <sheet name="PHU LUC I" sheetId="23" r:id="rId1"/>
    <sheet name="PHU LUC II" sheetId="25" r:id="rId2"/>
  </sheets>
  <externalReferences>
    <externalReference r:id="rId3"/>
  </externalReferences>
  <definedNames>
    <definedName name="_________a1" localSheetId="1" hidden="1">{"'Sheet1'!$L$16"}</definedName>
    <definedName name="_________a1" localSheetId="2" hidden="1">{"'Sheet1'!$L$16"}</definedName>
    <definedName name="_________a1" hidden="1">{"'Sheet1'!$L$16"}</definedName>
    <definedName name="_________PA3" localSheetId="1" hidden="1">{"'Sheet1'!$L$16"}</definedName>
    <definedName name="_________PA3" localSheetId="2" hidden="1">{"'Sheet1'!$L$16"}</definedName>
    <definedName name="_________PA3" hidden="1">{"'Sheet1'!$L$16"}</definedName>
    <definedName name="_______a1" localSheetId="1" hidden="1">{"'Sheet1'!$L$16"}</definedName>
    <definedName name="_______a1" localSheetId="2" hidden="1">{"'Sheet1'!$L$16"}</definedName>
    <definedName name="_______a1" hidden="1">{"'Sheet1'!$L$16"}</definedName>
    <definedName name="_______btm10" localSheetId="2">#REF!</definedName>
    <definedName name="_______btm10">#REF!</definedName>
    <definedName name="_______btm100" localSheetId="2">#REF!</definedName>
    <definedName name="_______btm100">#REF!</definedName>
    <definedName name="_______hom2" localSheetId="2">#REF!</definedName>
    <definedName name="_______hom2">#REF!</definedName>
    <definedName name="_______KM188" localSheetId="2">#REF!</definedName>
    <definedName name="_______KM188">#REF!</definedName>
    <definedName name="_______km189" localSheetId="2">#REF!</definedName>
    <definedName name="_______km189">#REF!</definedName>
    <definedName name="_______km193" localSheetId="2">#REF!</definedName>
    <definedName name="_______km193">#REF!</definedName>
    <definedName name="_______km194" localSheetId="2">#REF!</definedName>
    <definedName name="_______km194">#REF!</definedName>
    <definedName name="_______km195" localSheetId="2">#REF!</definedName>
    <definedName name="_______km195">#REF!</definedName>
    <definedName name="_______km197" localSheetId="2">#REF!</definedName>
    <definedName name="_______km197">#REF!</definedName>
    <definedName name="_______km198" localSheetId="2">#REF!</definedName>
    <definedName name="_______km198">#REF!</definedName>
    <definedName name="_______NCL100" localSheetId="2">#REF!</definedName>
    <definedName name="_______NCL100">#REF!</definedName>
    <definedName name="_______NCL200" localSheetId="2">#REF!</definedName>
    <definedName name="_______NCL200">#REF!</definedName>
    <definedName name="_______NCL250" localSheetId="2">#REF!</definedName>
    <definedName name="_______NCL250">#REF!</definedName>
    <definedName name="_______nin190" localSheetId="2">#REF!</definedName>
    <definedName name="_______nin190">#REF!</definedName>
    <definedName name="_______PA3" localSheetId="1" hidden="1">{"'Sheet1'!$L$16"}</definedName>
    <definedName name="_______PA3" localSheetId="2" hidden="1">{"'Sheet1'!$L$16"}</definedName>
    <definedName name="_______PA3" hidden="1">{"'Sheet1'!$L$16"}</definedName>
    <definedName name="_______SN3" localSheetId="2">#REF!</definedName>
    <definedName name="_______SN3">#REF!</definedName>
    <definedName name="_______sua20" localSheetId="2">#REF!</definedName>
    <definedName name="_______sua20">#REF!</definedName>
    <definedName name="_______sua30" localSheetId="2">#REF!</definedName>
    <definedName name="_______sua30">#REF!</definedName>
    <definedName name="_______TB1" localSheetId="2">#REF!</definedName>
    <definedName name="_______TB1">#REF!</definedName>
    <definedName name="_______TL3" localSheetId="2">#REF!</definedName>
    <definedName name="_______TL3">#REF!</definedName>
    <definedName name="_______VL100" localSheetId="2">#REF!</definedName>
    <definedName name="_______VL100">#REF!</definedName>
    <definedName name="_______VL250" localSheetId="2">#REF!</definedName>
    <definedName name="_______VL250">#REF!</definedName>
    <definedName name="______a1" localSheetId="1" hidden="1">{"'Sheet1'!$L$16"}</definedName>
    <definedName name="______a1" localSheetId="2" hidden="1">{"'Sheet1'!$L$16"}</definedName>
    <definedName name="______a1" hidden="1">{"'Sheet1'!$L$16"}</definedName>
    <definedName name="______boi1" localSheetId="2">#REF!</definedName>
    <definedName name="______boi1">#REF!</definedName>
    <definedName name="______boi2" localSheetId="2">#REF!</definedName>
    <definedName name="______boi2">#REF!</definedName>
    <definedName name="______boi3" localSheetId="2">#REF!</definedName>
    <definedName name="______boi3">#REF!</definedName>
    <definedName name="______boi4" localSheetId="2">#REF!</definedName>
    <definedName name="______boi4">#REF!</definedName>
    <definedName name="______btm10" localSheetId="2">#REF!</definedName>
    <definedName name="______btm10">#REF!</definedName>
    <definedName name="______btm100" localSheetId="2">#REF!</definedName>
    <definedName name="______btm100">#REF!</definedName>
    <definedName name="______BTM250" localSheetId="2">#REF!</definedName>
    <definedName name="______BTM250">#REF!</definedName>
    <definedName name="______btM300" localSheetId="2">#REF!</definedName>
    <definedName name="______btM300">#REF!</definedName>
    <definedName name="______cao1" localSheetId="2">#REF!</definedName>
    <definedName name="______cao1">#REF!</definedName>
    <definedName name="______cao2" localSheetId="2">#REF!</definedName>
    <definedName name="______cao2">#REF!</definedName>
    <definedName name="______cao3" localSheetId="2">#REF!</definedName>
    <definedName name="______cao3">#REF!</definedName>
    <definedName name="______cao4" localSheetId="2">#REF!</definedName>
    <definedName name="______cao4">#REF!</definedName>
    <definedName name="______cao5" localSheetId="2">#REF!</definedName>
    <definedName name="______cao5">#REF!</definedName>
    <definedName name="______cao6" localSheetId="2">#REF!</definedName>
    <definedName name="______cao6">#REF!</definedName>
    <definedName name="______CON1" localSheetId="2">#REF!</definedName>
    <definedName name="______CON1">#REF!</definedName>
    <definedName name="______CON2" localSheetId="2">#REF!</definedName>
    <definedName name="______CON2">#REF!</definedName>
    <definedName name="______dai1" localSheetId="2">#REF!</definedName>
    <definedName name="______dai1">#REF!</definedName>
    <definedName name="______dai2" localSheetId="2">#REF!</definedName>
    <definedName name="______dai2">#REF!</definedName>
    <definedName name="______dai3" localSheetId="2">#REF!</definedName>
    <definedName name="______dai3">#REF!</definedName>
    <definedName name="______dai4" localSheetId="2">#REF!</definedName>
    <definedName name="______dai4">#REF!</definedName>
    <definedName name="______dai5" localSheetId="2">#REF!</definedName>
    <definedName name="______dai5">#REF!</definedName>
    <definedName name="______dai6" localSheetId="2">#REF!</definedName>
    <definedName name="______dai6">#REF!</definedName>
    <definedName name="______dan1" localSheetId="2">#REF!</definedName>
    <definedName name="______dan1">#REF!</definedName>
    <definedName name="______dan2" localSheetId="2">#REF!</definedName>
    <definedName name="______dan2">#REF!</definedName>
    <definedName name="______ddn400" localSheetId="2">#REF!</definedName>
    <definedName name="______ddn400">#REF!</definedName>
    <definedName name="______ddn600" localSheetId="2">#REF!</definedName>
    <definedName name="______ddn600">#REF!</definedName>
    <definedName name="______gon4" localSheetId="2">#REF!</definedName>
    <definedName name="______gon4">#REF!</definedName>
    <definedName name="______h1" localSheetId="1" hidden="1">{"'Sheet1'!$L$16"}</definedName>
    <definedName name="______h1" localSheetId="2" hidden="1">{"'Sheet1'!$L$16"}</definedName>
    <definedName name="______h1" hidden="1">{"'Sheet1'!$L$16"}</definedName>
    <definedName name="______h10" localSheetId="1" hidden="1">{#N/A,#N/A,FALSE,"Chi tiÆt"}</definedName>
    <definedName name="______h10" localSheetId="2" hidden="1">{#N/A,#N/A,FALSE,"Chi tiÆt"}</definedName>
    <definedName name="______h10" hidden="1">{#N/A,#N/A,FALSE,"Chi tiÆt"}</definedName>
    <definedName name="______h2" localSheetId="1" hidden="1">{"'Sheet1'!$L$16"}</definedName>
    <definedName name="______h2" localSheetId="2" hidden="1">{"'Sheet1'!$L$16"}</definedName>
    <definedName name="______h2" hidden="1">{"'Sheet1'!$L$16"}</definedName>
    <definedName name="______h3" localSheetId="1" hidden="1">{"'Sheet1'!$L$16"}</definedName>
    <definedName name="______h3" localSheetId="2" hidden="1">{"'Sheet1'!$L$16"}</definedName>
    <definedName name="______h3" hidden="1">{"'Sheet1'!$L$16"}</definedName>
    <definedName name="______h5" localSheetId="1" hidden="1">{"'Sheet1'!$L$16"}</definedName>
    <definedName name="______h5" localSheetId="2" hidden="1">{"'Sheet1'!$L$16"}</definedName>
    <definedName name="______h5" hidden="1">{"'Sheet1'!$L$16"}</definedName>
    <definedName name="______h6" localSheetId="1" hidden="1">{"'Sheet1'!$L$16"}</definedName>
    <definedName name="______h6" localSheetId="2" hidden="1">{"'Sheet1'!$L$16"}</definedName>
    <definedName name="______h6" hidden="1">{"'Sheet1'!$L$16"}</definedName>
    <definedName name="______h7" localSheetId="1" hidden="1">{"'Sheet1'!$L$16"}</definedName>
    <definedName name="______h7" localSheetId="2" hidden="1">{"'Sheet1'!$L$16"}</definedName>
    <definedName name="______h7" hidden="1">{"'Sheet1'!$L$16"}</definedName>
    <definedName name="______h8" localSheetId="1" hidden="1">{"'Sheet1'!$L$16"}</definedName>
    <definedName name="______h8" localSheetId="2" hidden="1">{"'Sheet1'!$L$16"}</definedName>
    <definedName name="______h8" hidden="1">{"'Sheet1'!$L$16"}</definedName>
    <definedName name="______h9" localSheetId="1" hidden="1">{"'Sheet1'!$L$16"}</definedName>
    <definedName name="______h9" localSheetId="2" hidden="1">{"'Sheet1'!$L$16"}</definedName>
    <definedName name="______h9" hidden="1">{"'Sheet1'!$L$16"}</definedName>
    <definedName name="______hom2" localSheetId="2">#REF!</definedName>
    <definedName name="______hom2">#REF!</definedName>
    <definedName name="______KM188" localSheetId="2">#REF!</definedName>
    <definedName name="______KM188">#REF!</definedName>
    <definedName name="______km189" localSheetId="2">#REF!</definedName>
    <definedName name="______km189">#REF!</definedName>
    <definedName name="______km190" localSheetId="2">#REF!</definedName>
    <definedName name="______km190">#REF!</definedName>
    <definedName name="______km191" localSheetId="2">#REF!</definedName>
    <definedName name="______km191">#REF!</definedName>
    <definedName name="______km192" localSheetId="2">#REF!</definedName>
    <definedName name="______km192">#REF!</definedName>
    <definedName name="______km193" localSheetId="2">#REF!</definedName>
    <definedName name="______km193">#REF!</definedName>
    <definedName name="______km194" localSheetId="2">#REF!</definedName>
    <definedName name="______km194">#REF!</definedName>
    <definedName name="______km195" localSheetId="2">#REF!</definedName>
    <definedName name="______km195">#REF!</definedName>
    <definedName name="______km196" localSheetId="2">#REF!</definedName>
    <definedName name="______km196">#REF!</definedName>
    <definedName name="______km197" localSheetId="2">#REF!</definedName>
    <definedName name="______km197">#REF!</definedName>
    <definedName name="______km198" localSheetId="2">#REF!</definedName>
    <definedName name="______km198">#REF!</definedName>
    <definedName name="______lap1" localSheetId="2">#REF!</definedName>
    <definedName name="______lap1">#REF!</definedName>
    <definedName name="______lap2" localSheetId="2">#REF!</definedName>
    <definedName name="______lap2">#REF!</definedName>
    <definedName name="______MAC12" localSheetId="2">#REF!</definedName>
    <definedName name="______MAC12">#REF!</definedName>
    <definedName name="______MAC46" localSheetId="2">#REF!</definedName>
    <definedName name="______MAC46">#REF!</definedName>
    <definedName name="______NCL100" localSheetId="2">#REF!</definedName>
    <definedName name="______NCL100">#REF!</definedName>
    <definedName name="______NCL200" localSheetId="2">#REF!</definedName>
    <definedName name="______NCL200">#REF!</definedName>
    <definedName name="______NCL250" localSheetId="2">#REF!</definedName>
    <definedName name="______NCL250">#REF!</definedName>
    <definedName name="______NET2" localSheetId="2">#REF!</definedName>
    <definedName name="______NET2">#REF!</definedName>
    <definedName name="______nin190" localSheetId="2">#REF!</definedName>
    <definedName name="______nin190">#REF!</definedName>
    <definedName name="______NSO2" localSheetId="1" hidden="1">{"'Sheet1'!$L$16"}</definedName>
    <definedName name="______NSO2" localSheetId="2" hidden="1">{"'Sheet1'!$L$16"}</definedName>
    <definedName name="______NSO2" hidden="1">{"'Sheet1'!$L$16"}</definedName>
    <definedName name="______PA3" localSheetId="1" hidden="1">{"'Sheet1'!$L$16"}</definedName>
    <definedName name="______PA3" localSheetId="2" hidden="1">{"'Sheet1'!$L$16"}</definedName>
    <definedName name="______PA3" hidden="1">{"'Sheet1'!$L$16"}</definedName>
    <definedName name="______phi10" localSheetId="2">#REF!</definedName>
    <definedName name="______phi10">#REF!</definedName>
    <definedName name="______phi12" localSheetId="2">#REF!</definedName>
    <definedName name="______phi12">#REF!</definedName>
    <definedName name="______phi14" localSheetId="2">#REF!</definedName>
    <definedName name="______phi14">#REF!</definedName>
    <definedName name="______phi16" localSheetId="2">#REF!</definedName>
    <definedName name="______phi16">#REF!</definedName>
    <definedName name="______phi18" localSheetId="2">#REF!</definedName>
    <definedName name="______phi18">#REF!</definedName>
    <definedName name="______phi20" localSheetId="2">#REF!</definedName>
    <definedName name="______phi20">#REF!</definedName>
    <definedName name="______phi22" localSheetId="2">#REF!</definedName>
    <definedName name="______phi22">#REF!</definedName>
    <definedName name="______phi25" localSheetId="2">#REF!</definedName>
    <definedName name="______phi25">#REF!</definedName>
    <definedName name="______phi28" localSheetId="2">#REF!</definedName>
    <definedName name="______phi28">#REF!</definedName>
    <definedName name="______phi6" localSheetId="2">#REF!</definedName>
    <definedName name="______phi6">#REF!</definedName>
    <definedName name="______phi8" localSheetId="2">#REF!</definedName>
    <definedName name="______phi8">#REF!</definedName>
    <definedName name="______PL1242" localSheetId="2">#REF!</definedName>
    <definedName name="______PL1242">#REF!</definedName>
    <definedName name="______sat10" localSheetId="2">#REF!</definedName>
    <definedName name="______sat10">#REF!</definedName>
    <definedName name="______sat14" localSheetId="2">#REF!</definedName>
    <definedName name="______sat14">#REF!</definedName>
    <definedName name="______sat16" localSheetId="2">#REF!</definedName>
    <definedName name="______sat16">#REF!</definedName>
    <definedName name="______sat20" localSheetId="2">#REF!</definedName>
    <definedName name="______sat20">#REF!</definedName>
    <definedName name="______sat8" localSheetId="2">#REF!</definedName>
    <definedName name="______sat8">#REF!</definedName>
    <definedName name="______sc1" localSheetId="2">#REF!</definedName>
    <definedName name="______sc1">#REF!</definedName>
    <definedName name="______SC2" localSheetId="2">#REF!</definedName>
    <definedName name="______SC2">#REF!</definedName>
    <definedName name="______sc3" localSheetId="2">#REF!</definedName>
    <definedName name="______sc3">#REF!</definedName>
    <definedName name="______slg1" localSheetId="2">#REF!</definedName>
    <definedName name="______slg1">#REF!</definedName>
    <definedName name="______slg2" localSheetId="2">#REF!</definedName>
    <definedName name="______slg2">#REF!</definedName>
    <definedName name="______slg3" localSheetId="2">#REF!</definedName>
    <definedName name="______slg3">#REF!</definedName>
    <definedName name="______slg4" localSheetId="2">#REF!</definedName>
    <definedName name="______slg4">#REF!</definedName>
    <definedName name="______slg5" localSheetId="2">#REF!</definedName>
    <definedName name="______slg5">#REF!</definedName>
    <definedName name="______slg6" localSheetId="2">#REF!</definedName>
    <definedName name="______slg6">#REF!</definedName>
    <definedName name="______SN3" localSheetId="2">#REF!</definedName>
    <definedName name="______SN3">#REF!</definedName>
    <definedName name="______sua20" localSheetId="2">#REF!</definedName>
    <definedName name="______sua20">#REF!</definedName>
    <definedName name="______sua30" localSheetId="2">#REF!</definedName>
    <definedName name="______sua30">#REF!</definedName>
    <definedName name="______TB1" localSheetId="2">#REF!</definedName>
    <definedName name="______TB1">#REF!</definedName>
    <definedName name="______TH1" localSheetId="2">#REF!</definedName>
    <definedName name="______TH1">#REF!</definedName>
    <definedName name="______TH2" localSheetId="2">#REF!</definedName>
    <definedName name="______TH2">#REF!</definedName>
    <definedName name="______TH3" localSheetId="2">#REF!</definedName>
    <definedName name="______TH3">#REF!</definedName>
    <definedName name="______TK155" localSheetId="2">#REF!</definedName>
    <definedName name="______TK155">#REF!</definedName>
    <definedName name="______TK422" localSheetId="2">#REF!</definedName>
    <definedName name="______TK422">#REF!</definedName>
    <definedName name="______TL1" localSheetId="2">#REF!</definedName>
    <definedName name="______TL1">#REF!</definedName>
    <definedName name="______TL2" localSheetId="2">#REF!</definedName>
    <definedName name="______TL2">#REF!</definedName>
    <definedName name="______TL3" localSheetId="2">#REF!</definedName>
    <definedName name="______TL3">#REF!</definedName>
    <definedName name="______TLA120" localSheetId="2">#REF!</definedName>
    <definedName name="______TLA120">#REF!</definedName>
    <definedName name="______TLA35" localSheetId="2">#REF!</definedName>
    <definedName name="______TLA35">#REF!</definedName>
    <definedName name="______TLA50" localSheetId="2">#REF!</definedName>
    <definedName name="______TLA50">#REF!</definedName>
    <definedName name="______TLA70" localSheetId="2">#REF!</definedName>
    <definedName name="______TLA70">#REF!</definedName>
    <definedName name="______TLA95" localSheetId="2">#REF!</definedName>
    <definedName name="______TLA95">#REF!</definedName>
    <definedName name="______VL100" localSheetId="2">#REF!</definedName>
    <definedName name="______VL100">#REF!</definedName>
    <definedName name="______vl2" localSheetId="1" hidden="1">{"'Sheet1'!$L$16"}</definedName>
    <definedName name="______vl2" localSheetId="2" hidden="1">{"'Sheet1'!$L$16"}</definedName>
    <definedName name="______vl2" hidden="1">{"'Sheet1'!$L$16"}</definedName>
    <definedName name="______VL250" localSheetId="2">#REF!</definedName>
    <definedName name="______VL250">#REF!</definedName>
    <definedName name="_____a1" localSheetId="1" hidden="1">{"'Sheet1'!$L$16"}</definedName>
    <definedName name="_____a1" localSheetId="2" hidden="1">{"'Sheet1'!$L$16"}</definedName>
    <definedName name="_____a1" hidden="1">{"'Sheet1'!$L$16"}</definedName>
    <definedName name="_____boi1" localSheetId="2">#REF!</definedName>
    <definedName name="_____boi1">#REF!</definedName>
    <definedName name="_____boi2" localSheetId="2">#REF!</definedName>
    <definedName name="_____boi2">#REF!</definedName>
    <definedName name="_____boi3" localSheetId="2">#REF!</definedName>
    <definedName name="_____boi3">#REF!</definedName>
    <definedName name="_____boi4" localSheetId="2">#REF!</definedName>
    <definedName name="_____boi4">#REF!</definedName>
    <definedName name="_____BTM250" localSheetId="2">#REF!</definedName>
    <definedName name="_____BTM250">#REF!</definedName>
    <definedName name="_____btM300" localSheetId="2">#REF!</definedName>
    <definedName name="_____btM300">#REF!</definedName>
    <definedName name="_____cao1" localSheetId="2">#REF!</definedName>
    <definedName name="_____cao1">#REF!</definedName>
    <definedName name="_____cao2" localSheetId="2">#REF!</definedName>
    <definedName name="_____cao2">#REF!</definedName>
    <definedName name="_____cao3" localSheetId="2">#REF!</definedName>
    <definedName name="_____cao3">#REF!</definedName>
    <definedName name="_____cao4" localSheetId="2">#REF!</definedName>
    <definedName name="_____cao4">#REF!</definedName>
    <definedName name="_____cao5" localSheetId="2">#REF!</definedName>
    <definedName name="_____cao5">#REF!</definedName>
    <definedName name="_____cao6" localSheetId="2">#REF!</definedName>
    <definedName name="_____cao6">#REF!</definedName>
    <definedName name="_____CON1" localSheetId="2">#REF!</definedName>
    <definedName name="_____CON1">#REF!</definedName>
    <definedName name="_____CON2" localSheetId="2">#REF!</definedName>
    <definedName name="_____CON2">#REF!</definedName>
    <definedName name="_____dai1" localSheetId="2">#REF!</definedName>
    <definedName name="_____dai1">#REF!</definedName>
    <definedName name="_____dai2" localSheetId="2">#REF!</definedName>
    <definedName name="_____dai2">#REF!</definedName>
    <definedName name="_____dai3" localSheetId="2">#REF!</definedName>
    <definedName name="_____dai3">#REF!</definedName>
    <definedName name="_____dai4" localSheetId="2">#REF!</definedName>
    <definedName name="_____dai4">#REF!</definedName>
    <definedName name="_____dai5" localSheetId="2">#REF!</definedName>
    <definedName name="_____dai5">#REF!</definedName>
    <definedName name="_____dai6" localSheetId="2">#REF!</definedName>
    <definedName name="_____dai6">#REF!</definedName>
    <definedName name="_____dan1" localSheetId="2">#REF!</definedName>
    <definedName name="_____dan1">#REF!</definedName>
    <definedName name="_____dan2" localSheetId="2">#REF!</definedName>
    <definedName name="_____dan2">#REF!</definedName>
    <definedName name="_____ddn400" localSheetId="2">#REF!</definedName>
    <definedName name="_____ddn400">#REF!</definedName>
    <definedName name="_____ddn600" localSheetId="2">#REF!</definedName>
    <definedName name="_____ddn600">#REF!</definedName>
    <definedName name="_____gon4" localSheetId="2">#REF!</definedName>
    <definedName name="_____gon4">#REF!</definedName>
    <definedName name="_____h1" localSheetId="1" hidden="1">{"'Sheet1'!$L$16"}</definedName>
    <definedName name="_____h1" localSheetId="2" hidden="1">{"'Sheet1'!$L$16"}</definedName>
    <definedName name="_____h1" hidden="1">{"'Sheet1'!$L$16"}</definedName>
    <definedName name="_____h10" localSheetId="1" hidden="1">{#N/A,#N/A,FALSE,"Chi tiÆt"}</definedName>
    <definedName name="_____h10" localSheetId="2" hidden="1">{#N/A,#N/A,FALSE,"Chi tiÆt"}</definedName>
    <definedName name="_____h10" hidden="1">{#N/A,#N/A,FALSE,"Chi tiÆt"}</definedName>
    <definedName name="_____h2" localSheetId="1" hidden="1">{"'Sheet1'!$L$16"}</definedName>
    <definedName name="_____h2" localSheetId="2" hidden="1">{"'Sheet1'!$L$16"}</definedName>
    <definedName name="_____h2" hidden="1">{"'Sheet1'!$L$16"}</definedName>
    <definedName name="_____h3" localSheetId="1" hidden="1">{"'Sheet1'!$L$16"}</definedName>
    <definedName name="_____h3" localSheetId="2" hidden="1">{"'Sheet1'!$L$16"}</definedName>
    <definedName name="_____h3" hidden="1">{"'Sheet1'!$L$16"}</definedName>
    <definedName name="_____h5" localSheetId="1" hidden="1">{"'Sheet1'!$L$16"}</definedName>
    <definedName name="_____h5" localSheetId="2" hidden="1">{"'Sheet1'!$L$16"}</definedName>
    <definedName name="_____h5" hidden="1">{"'Sheet1'!$L$16"}</definedName>
    <definedName name="_____h6" localSheetId="1" hidden="1">{"'Sheet1'!$L$16"}</definedName>
    <definedName name="_____h6" localSheetId="2" hidden="1">{"'Sheet1'!$L$16"}</definedName>
    <definedName name="_____h6" hidden="1">{"'Sheet1'!$L$16"}</definedName>
    <definedName name="_____h7" localSheetId="1" hidden="1">{"'Sheet1'!$L$16"}</definedName>
    <definedName name="_____h7" localSheetId="2" hidden="1">{"'Sheet1'!$L$16"}</definedName>
    <definedName name="_____h7" hidden="1">{"'Sheet1'!$L$16"}</definedName>
    <definedName name="_____h8" localSheetId="1" hidden="1">{"'Sheet1'!$L$16"}</definedName>
    <definedName name="_____h8" localSheetId="2" hidden="1">{"'Sheet1'!$L$16"}</definedName>
    <definedName name="_____h8" hidden="1">{"'Sheet1'!$L$16"}</definedName>
    <definedName name="_____h9" localSheetId="1" hidden="1">{"'Sheet1'!$L$16"}</definedName>
    <definedName name="_____h9" localSheetId="2" hidden="1">{"'Sheet1'!$L$16"}</definedName>
    <definedName name="_____h9" hidden="1">{"'Sheet1'!$L$16"}</definedName>
    <definedName name="_____km190" localSheetId="2">#REF!</definedName>
    <definedName name="_____km190">#REF!</definedName>
    <definedName name="_____km191" localSheetId="2">#REF!</definedName>
    <definedName name="_____km191">#REF!</definedName>
    <definedName name="_____km192" localSheetId="2">#REF!</definedName>
    <definedName name="_____km192">#REF!</definedName>
    <definedName name="_____km196" localSheetId="2">#REF!</definedName>
    <definedName name="_____km196">#REF!</definedName>
    <definedName name="_____lap1" localSheetId="2">#REF!</definedName>
    <definedName name="_____lap1">#REF!</definedName>
    <definedName name="_____lap2" localSheetId="2">#REF!</definedName>
    <definedName name="_____lap2">#REF!</definedName>
    <definedName name="_____MAC12" localSheetId="2">#REF!</definedName>
    <definedName name="_____MAC12">#REF!</definedName>
    <definedName name="_____MAC46" localSheetId="2">#REF!</definedName>
    <definedName name="_____MAC46">#REF!</definedName>
    <definedName name="_____NET2" localSheetId="2">#REF!</definedName>
    <definedName name="_____NET2">#REF!</definedName>
    <definedName name="_____NSO2" localSheetId="1" hidden="1">{"'Sheet1'!$L$16"}</definedName>
    <definedName name="_____NSO2" localSheetId="2" hidden="1">{"'Sheet1'!$L$16"}</definedName>
    <definedName name="_____NSO2" hidden="1">{"'Sheet1'!$L$16"}</definedName>
    <definedName name="_____PA3" localSheetId="1" hidden="1">{"'Sheet1'!$L$16"}</definedName>
    <definedName name="_____PA3" localSheetId="2" hidden="1">{"'Sheet1'!$L$16"}</definedName>
    <definedName name="_____PA3" hidden="1">{"'Sheet1'!$L$16"}</definedName>
    <definedName name="_____phi10" localSheetId="2">#REF!</definedName>
    <definedName name="_____phi10">#REF!</definedName>
    <definedName name="_____phi12" localSheetId="2">#REF!</definedName>
    <definedName name="_____phi12">#REF!</definedName>
    <definedName name="_____phi14" localSheetId="2">#REF!</definedName>
    <definedName name="_____phi14">#REF!</definedName>
    <definedName name="_____phi16" localSheetId="2">#REF!</definedName>
    <definedName name="_____phi16">#REF!</definedName>
    <definedName name="_____phi18" localSheetId="2">#REF!</definedName>
    <definedName name="_____phi18">#REF!</definedName>
    <definedName name="_____phi20" localSheetId="2">#REF!</definedName>
    <definedName name="_____phi20">#REF!</definedName>
    <definedName name="_____phi22" localSheetId="2">#REF!</definedName>
    <definedName name="_____phi22">#REF!</definedName>
    <definedName name="_____phi25" localSheetId="2">#REF!</definedName>
    <definedName name="_____phi25">#REF!</definedName>
    <definedName name="_____phi28" localSheetId="2">#REF!</definedName>
    <definedName name="_____phi28">#REF!</definedName>
    <definedName name="_____phi6" localSheetId="2">#REF!</definedName>
    <definedName name="_____phi6">#REF!</definedName>
    <definedName name="_____phi8" localSheetId="2">#REF!</definedName>
    <definedName name="_____phi8">#REF!</definedName>
    <definedName name="_____PL1242" localSheetId="2">#REF!</definedName>
    <definedName name="_____PL1242">#REF!</definedName>
    <definedName name="_____sat10" localSheetId="2">#REF!</definedName>
    <definedName name="_____sat10">#REF!</definedName>
    <definedName name="_____sat14" localSheetId="2">#REF!</definedName>
    <definedName name="_____sat14">#REF!</definedName>
    <definedName name="_____sat16" localSheetId="2">#REF!</definedName>
    <definedName name="_____sat16">#REF!</definedName>
    <definedName name="_____sat20" localSheetId="2">#REF!</definedName>
    <definedName name="_____sat20">#REF!</definedName>
    <definedName name="_____sat8" localSheetId="2">#REF!</definedName>
    <definedName name="_____sat8">#REF!</definedName>
    <definedName name="_____sc1" localSheetId="2">#REF!</definedName>
    <definedName name="_____sc1">#REF!</definedName>
    <definedName name="_____SC2" localSheetId="2">#REF!</definedName>
    <definedName name="_____SC2">#REF!</definedName>
    <definedName name="_____sc3" localSheetId="2">#REF!</definedName>
    <definedName name="_____sc3">#REF!</definedName>
    <definedName name="_____slg1" localSheetId="2">#REF!</definedName>
    <definedName name="_____slg1">#REF!</definedName>
    <definedName name="_____slg2" localSheetId="2">#REF!</definedName>
    <definedName name="_____slg2">#REF!</definedName>
    <definedName name="_____slg3" localSheetId="2">#REF!</definedName>
    <definedName name="_____slg3">#REF!</definedName>
    <definedName name="_____slg4" localSheetId="2">#REF!</definedName>
    <definedName name="_____slg4">#REF!</definedName>
    <definedName name="_____slg5" localSheetId="2">#REF!</definedName>
    <definedName name="_____slg5">#REF!</definedName>
    <definedName name="_____slg6" localSheetId="2">#REF!</definedName>
    <definedName name="_____slg6">#REF!</definedName>
    <definedName name="_____TH1" localSheetId="2">#REF!</definedName>
    <definedName name="_____TH1">#REF!</definedName>
    <definedName name="_____TH2" localSheetId="2">#REF!</definedName>
    <definedName name="_____TH2">#REF!</definedName>
    <definedName name="_____TH3" localSheetId="2">#REF!</definedName>
    <definedName name="_____TH3">#REF!</definedName>
    <definedName name="_____TK155" localSheetId="2">#REF!</definedName>
    <definedName name="_____TK155">#REF!</definedName>
    <definedName name="_____TK422" localSheetId="2">#REF!</definedName>
    <definedName name="_____TK422">#REF!</definedName>
    <definedName name="_____TL1" localSheetId="2">#REF!</definedName>
    <definedName name="_____TL1">#REF!</definedName>
    <definedName name="_____TL2" localSheetId="2">#REF!</definedName>
    <definedName name="_____TL2">#REF!</definedName>
    <definedName name="_____TLA120" localSheetId="2">#REF!</definedName>
    <definedName name="_____TLA120">#REF!</definedName>
    <definedName name="_____TLA35" localSheetId="2">#REF!</definedName>
    <definedName name="_____TLA35">#REF!</definedName>
    <definedName name="_____TLA50" localSheetId="2">#REF!</definedName>
    <definedName name="_____TLA50">#REF!</definedName>
    <definedName name="_____TLA70" localSheetId="2">#REF!</definedName>
    <definedName name="_____TLA70">#REF!</definedName>
    <definedName name="_____TLA95" localSheetId="2">#REF!</definedName>
    <definedName name="_____TLA95">#REF!</definedName>
    <definedName name="_____vl2" localSheetId="1" hidden="1">{"'Sheet1'!$L$16"}</definedName>
    <definedName name="_____vl2" localSheetId="2" hidden="1">{"'Sheet1'!$L$16"}</definedName>
    <definedName name="_____vl2" hidden="1">{"'Sheet1'!$L$16"}</definedName>
    <definedName name="____boi1" localSheetId="2">#REF!</definedName>
    <definedName name="____boi1">#REF!</definedName>
    <definedName name="____boi2" localSheetId="2">#REF!</definedName>
    <definedName name="____boi2">#REF!</definedName>
    <definedName name="____boi3" localSheetId="2">#REF!</definedName>
    <definedName name="____boi3">#REF!</definedName>
    <definedName name="____boi4" localSheetId="2">#REF!</definedName>
    <definedName name="____boi4">#REF!</definedName>
    <definedName name="____btm10" localSheetId="2">#REF!</definedName>
    <definedName name="____btm10">#REF!</definedName>
    <definedName name="____btm100" localSheetId="2">#REF!</definedName>
    <definedName name="____btm100">#REF!</definedName>
    <definedName name="____BTM250" localSheetId="2">#REF!</definedName>
    <definedName name="____BTM250">#REF!</definedName>
    <definedName name="____btM300" localSheetId="2">#REF!</definedName>
    <definedName name="____btM300">#REF!</definedName>
    <definedName name="____cao1" localSheetId="2">#REF!</definedName>
    <definedName name="____cao1">#REF!</definedName>
    <definedName name="____cao2" localSheetId="2">#REF!</definedName>
    <definedName name="____cao2">#REF!</definedName>
    <definedName name="____cao3" localSheetId="2">#REF!</definedName>
    <definedName name="____cao3">#REF!</definedName>
    <definedName name="____cao4" localSheetId="2">#REF!</definedName>
    <definedName name="____cao4">#REF!</definedName>
    <definedName name="____cao5" localSheetId="2">#REF!</definedName>
    <definedName name="____cao5">#REF!</definedName>
    <definedName name="____cao6" localSheetId="2">#REF!</definedName>
    <definedName name="____cao6">#REF!</definedName>
    <definedName name="____CON1" localSheetId="2">#REF!</definedName>
    <definedName name="____CON1">#REF!</definedName>
    <definedName name="____CON2" localSheetId="2">#REF!</definedName>
    <definedName name="____CON2">#REF!</definedName>
    <definedName name="____dai1" localSheetId="2">#REF!</definedName>
    <definedName name="____dai1">#REF!</definedName>
    <definedName name="____dai2" localSheetId="2">#REF!</definedName>
    <definedName name="____dai2">#REF!</definedName>
    <definedName name="____dai3" localSheetId="2">#REF!</definedName>
    <definedName name="____dai3">#REF!</definedName>
    <definedName name="____dai4" localSheetId="2">#REF!</definedName>
    <definedName name="____dai4">#REF!</definedName>
    <definedName name="____dai5" localSheetId="2">#REF!</definedName>
    <definedName name="____dai5">#REF!</definedName>
    <definedName name="____dai6" localSheetId="2">#REF!</definedName>
    <definedName name="____dai6">#REF!</definedName>
    <definedName name="____dan1" localSheetId="2">#REF!</definedName>
    <definedName name="____dan1">#REF!</definedName>
    <definedName name="____dan2" localSheetId="2">#REF!</definedName>
    <definedName name="____dan2">#REF!</definedName>
    <definedName name="____ddn400" localSheetId="2">#REF!</definedName>
    <definedName name="____ddn400">#REF!</definedName>
    <definedName name="____ddn600" localSheetId="2">#REF!</definedName>
    <definedName name="____ddn600">#REF!</definedName>
    <definedName name="____gon4" localSheetId="2">#REF!</definedName>
    <definedName name="____gon4">#REF!</definedName>
    <definedName name="____h1" localSheetId="1" hidden="1">{"'Sheet1'!$L$16"}</definedName>
    <definedName name="____h1" localSheetId="2" hidden="1">{"'Sheet1'!$L$16"}</definedName>
    <definedName name="____h1" hidden="1">{"'Sheet1'!$L$16"}</definedName>
    <definedName name="____h10" localSheetId="1" hidden="1">{#N/A,#N/A,FALSE,"Chi tiÆt"}</definedName>
    <definedName name="____h10" localSheetId="2" hidden="1">{#N/A,#N/A,FALSE,"Chi tiÆt"}</definedName>
    <definedName name="____h10" hidden="1">{#N/A,#N/A,FALSE,"Chi tiÆt"}</definedName>
    <definedName name="____h2" localSheetId="1" hidden="1">{"'Sheet1'!$L$16"}</definedName>
    <definedName name="____h2" localSheetId="2" hidden="1">{"'Sheet1'!$L$16"}</definedName>
    <definedName name="____h2" hidden="1">{"'Sheet1'!$L$16"}</definedName>
    <definedName name="____h3" localSheetId="1" hidden="1">{"'Sheet1'!$L$16"}</definedName>
    <definedName name="____h3" localSheetId="2" hidden="1">{"'Sheet1'!$L$16"}</definedName>
    <definedName name="____h3" hidden="1">{"'Sheet1'!$L$16"}</definedName>
    <definedName name="____h5" localSheetId="1" hidden="1">{"'Sheet1'!$L$16"}</definedName>
    <definedName name="____h5" localSheetId="2" hidden="1">{"'Sheet1'!$L$16"}</definedName>
    <definedName name="____h5" hidden="1">{"'Sheet1'!$L$16"}</definedName>
    <definedName name="____h6" localSheetId="1" hidden="1">{"'Sheet1'!$L$16"}</definedName>
    <definedName name="____h6" localSheetId="2" hidden="1">{"'Sheet1'!$L$16"}</definedName>
    <definedName name="____h6" hidden="1">{"'Sheet1'!$L$16"}</definedName>
    <definedName name="____h7" localSheetId="1" hidden="1">{"'Sheet1'!$L$16"}</definedName>
    <definedName name="____h7" localSheetId="2" hidden="1">{"'Sheet1'!$L$16"}</definedName>
    <definedName name="____h7" hidden="1">{"'Sheet1'!$L$16"}</definedName>
    <definedName name="____h8" localSheetId="1" hidden="1">{"'Sheet1'!$L$16"}</definedName>
    <definedName name="____h8" localSheetId="2" hidden="1">{"'Sheet1'!$L$16"}</definedName>
    <definedName name="____h8" hidden="1">{"'Sheet1'!$L$16"}</definedName>
    <definedName name="____h9" localSheetId="1" hidden="1">{"'Sheet1'!$L$16"}</definedName>
    <definedName name="____h9" localSheetId="2" hidden="1">{"'Sheet1'!$L$16"}</definedName>
    <definedName name="____h9" hidden="1">{"'Sheet1'!$L$16"}</definedName>
    <definedName name="____hom2" localSheetId="2">#REF!</definedName>
    <definedName name="____hom2">#REF!</definedName>
    <definedName name="____KM188" localSheetId="2">#REF!</definedName>
    <definedName name="____KM188">#REF!</definedName>
    <definedName name="____km189" localSheetId="2">#REF!</definedName>
    <definedName name="____km189">#REF!</definedName>
    <definedName name="____km190" localSheetId="2">#REF!</definedName>
    <definedName name="____km190">#REF!</definedName>
    <definedName name="____km191" localSheetId="2">#REF!</definedName>
    <definedName name="____km191">#REF!</definedName>
    <definedName name="____km192" localSheetId="2">#REF!</definedName>
    <definedName name="____km192">#REF!</definedName>
    <definedName name="____km193" localSheetId="2">#REF!</definedName>
    <definedName name="____km193">#REF!</definedName>
    <definedName name="____km194" localSheetId="2">#REF!</definedName>
    <definedName name="____km194">#REF!</definedName>
    <definedName name="____km195" localSheetId="2">#REF!</definedName>
    <definedName name="____km195">#REF!</definedName>
    <definedName name="____km197" localSheetId="2">#REF!</definedName>
    <definedName name="____km197">#REF!</definedName>
    <definedName name="____km198" localSheetId="2">#REF!</definedName>
    <definedName name="____km198">#REF!</definedName>
    <definedName name="____lap1" localSheetId="2">#REF!</definedName>
    <definedName name="____lap1">#REF!</definedName>
    <definedName name="____lap2" localSheetId="2">#REF!</definedName>
    <definedName name="____lap2">#REF!</definedName>
    <definedName name="____MAC12" localSheetId="2">#REF!</definedName>
    <definedName name="____MAC12">#REF!</definedName>
    <definedName name="____MAC46" localSheetId="2">#REF!</definedName>
    <definedName name="____MAC46">#REF!</definedName>
    <definedName name="____NCL100" localSheetId="2">#REF!</definedName>
    <definedName name="____NCL100">#REF!</definedName>
    <definedName name="____NCL200" localSheetId="2">#REF!</definedName>
    <definedName name="____NCL200">#REF!</definedName>
    <definedName name="____NCL250" localSheetId="2">#REF!</definedName>
    <definedName name="____NCL250">#REF!</definedName>
    <definedName name="____NET2" localSheetId="2">#REF!</definedName>
    <definedName name="____NET2">#REF!</definedName>
    <definedName name="____nin190" localSheetId="2">#REF!</definedName>
    <definedName name="____nin190">#REF!</definedName>
    <definedName name="____NSO2" localSheetId="1" hidden="1">{"'Sheet1'!$L$16"}</definedName>
    <definedName name="____NSO2" localSheetId="2" hidden="1">{"'Sheet1'!$L$16"}</definedName>
    <definedName name="____NSO2" hidden="1">{"'Sheet1'!$L$16"}</definedName>
    <definedName name="____phi10" localSheetId="2">#REF!</definedName>
    <definedName name="____phi10">#REF!</definedName>
    <definedName name="____phi12" localSheetId="2">#REF!</definedName>
    <definedName name="____phi12">#REF!</definedName>
    <definedName name="____phi14" localSheetId="2">#REF!</definedName>
    <definedName name="____phi14">#REF!</definedName>
    <definedName name="____phi16" localSheetId="2">#REF!</definedName>
    <definedName name="____phi16">#REF!</definedName>
    <definedName name="____phi18" localSheetId="2">#REF!</definedName>
    <definedName name="____phi18">#REF!</definedName>
    <definedName name="____phi20" localSheetId="2">#REF!</definedName>
    <definedName name="____phi20">#REF!</definedName>
    <definedName name="____phi22" localSheetId="2">#REF!</definedName>
    <definedName name="____phi22">#REF!</definedName>
    <definedName name="____phi25" localSheetId="2">#REF!</definedName>
    <definedName name="____phi25">#REF!</definedName>
    <definedName name="____phi28" localSheetId="2">#REF!</definedName>
    <definedName name="____phi28">#REF!</definedName>
    <definedName name="____phi6" localSheetId="2">#REF!</definedName>
    <definedName name="____phi6">#REF!</definedName>
    <definedName name="____phi8" localSheetId="2">#REF!</definedName>
    <definedName name="____phi8">#REF!</definedName>
    <definedName name="____PL1242" localSheetId="2">#REF!</definedName>
    <definedName name="____PL1242">#REF!</definedName>
    <definedName name="____sat10" localSheetId="2">#REF!</definedName>
    <definedName name="____sat10">#REF!</definedName>
    <definedName name="____sat14" localSheetId="2">#REF!</definedName>
    <definedName name="____sat14">#REF!</definedName>
    <definedName name="____sat16" localSheetId="2">#REF!</definedName>
    <definedName name="____sat16">#REF!</definedName>
    <definedName name="____sat20" localSheetId="2">#REF!</definedName>
    <definedName name="____sat20">#REF!</definedName>
    <definedName name="____sat8" localSheetId="2">#REF!</definedName>
    <definedName name="____sat8">#REF!</definedName>
    <definedName name="____sc1" localSheetId="2">#REF!</definedName>
    <definedName name="____sc1">#REF!</definedName>
    <definedName name="____SC2" localSheetId="2">#REF!</definedName>
    <definedName name="____SC2">#REF!</definedName>
    <definedName name="____sc3" localSheetId="2">#REF!</definedName>
    <definedName name="____sc3">#REF!</definedName>
    <definedName name="____slg1" localSheetId="2">#REF!</definedName>
    <definedName name="____slg1">#REF!</definedName>
    <definedName name="____slg2" localSheetId="2">#REF!</definedName>
    <definedName name="____slg2">#REF!</definedName>
    <definedName name="____slg3" localSheetId="2">#REF!</definedName>
    <definedName name="____slg3">#REF!</definedName>
    <definedName name="____slg4" localSheetId="2">#REF!</definedName>
    <definedName name="____slg4">#REF!</definedName>
    <definedName name="____slg5" localSheetId="2">#REF!</definedName>
    <definedName name="____slg5">#REF!</definedName>
    <definedName name="____slg6" localSheetId="2">#REF!</definedName>
    <definedName name="____slg6">#REF!</definedName>
    <definedName name="____SN3" localSheetId="2">#REF!</definedName>
    <definedName name="____SN3">#REF!</definedName>
    <definedName name="____sua20" localSheetId="2">#REF!</definedName>
    <definedName name="____sua20">#REF!</definedName>
    <definedName name="____sua30" localSheetId="2">#REF!</definedName>
    <definedName name="____sua30">#REF!</definedName>
    <definedName name="____TB1" localSheetId="2">#REF!</definedName>
    <definedName name="____TB1">#REF!</definedName>
    <definedName name="____TH1" localSheetId="2">#REF!</definedName>
    <definedName name="____TH1">#REF!</definedName>
    <definedName name="____TH2" localSheetId="2">#REF!</definedName>
    <definedName name="____TH2">#REF!</definedName>
    <definedName name="____TH3" localSheetId="2">#REF!</definedName>
    <definedName name="____TH3">#REF!</definedName>
    <definedName name="____TK155" localSheetId="2">#REF!</definedName>
    <definedName name="____TK155">#REF!</definedName>
    <definedName name="____TK422" localSheetId="2">#REF!</definedName>
    <definedName name="____TK422">#REF!</definedName>
    <definedName name="____TL1" localSheetId="2">#REF!</definedName>
    <definedName name="____TL1">#REF!</definedName>
    <definedName name="____TL2" localSheetId="2">#REF!</definedName>
    <definedName name="____TL2">#REF!</definedName>
    <definedName name="____TL3" localSheetId="2">#REF!</definedName>
    <definedName name="____TL3">#REF!</definedName>
    <definedName name="____TLA120" localSheetId="2">#REF!</definedName>
    <definedName name="____TLA120">#REF!</definedName>
    <definedName name="____TLA35" localSheetId="2">#REF!</definedName>
    <definedName name="____TLA35">#REF!</definedName>
    <definedName name="____TLA50" localSheetId="2">#REF!</definedName>
    <definedName name="____TLA50">#REF!</definedName>
    <definedName name="____TLA70" localSheetId="2">#REF!</definedName>
    <definedName name="____TLA70">#REF!</definedName>
    <definedName name="____TLA95" localSheetId="2">#REF!</definedName>
    <definedName name="____TLA95">#REF!</definedName>
    <definedName name="____VL100" localSheetId="2">#REF!</definedName>
    <definedName name="____VL100">#REF!</definedName>
    <definedName name="____vl2" localSheetId="1" hidden="1">{"'Sheet1'!$L$16"}</definedName>
    <definedName name="____vl2" localSheetId="2" hidden="1">{"'Sheet1'!$L$16"}</definedName>
    <definedName name="____vl2" hidden="1">{"'Sheet1'!$L$16"}</definedName>
    <definedName name="____VL250" localSheetId="2">#REF!</definedName>
    <definedName name="____VL250">#REF!</definedName>
    <definedName name="___a1" localSheetId="1" hidden="1">{"'Sheet1'!$L$16"}</definedName>
    <definedName name="___a1" localSheetId="2" hidden="1">{"'Sheet1'!$L$16"}</definedName>
    <definedName name="___a1" hidden="1">{"'Sheet1'!$L$16"}</definedName>
    <definedName name="___boi1" localSheetId="2">#REF!</definedName>
    <definedName name="___boi1">#REF!</definedName>
    <definedName name="___boi2" localSheetId="2">#REF!</definedName>
    <definedName name="___boi2">#REF!</definedName>
    <definedName name="___boi3" localSheetId="2">#REF!</definedName>
    <definedName name="___boi3">#REF!</definedName>
    <definedName name="___boi4" localSheetId="2">#REF!</definedName>
    <definedName name="___boi4">#REF!</definedName>
    <definedName name="___btm10" localSheetId="2">#REF!</definedName>
    <definedName name="___btm10">#REF!</definedName>
    <definedName name="___btm100" localSheetId="2">#REF!</definedName>
    <definedName name="___btm100">#REF!</definedName>
    <definedName name="___BTM250" localSheetId="2">#REF!</definedName>
    <definedName name="___BTM250">#REF!</definedName>
    <definedName name="___btM300" localSheetId="2">#REF!</definedName>
    <definedName name="___btM300">#REF!</definedName>
    <definedName name="___cao1" localSheetId="2">#REF!</definedName>
    <definedName name="___cao1">#REF!</definedName>
    <definedName name="___cao2" localSheetId="2">#REF!</definedName>
    <definedName name="___cao2">#REF!</definedName>
    <definedName name="___cao3" localSheetId="2">#REF!</definedName>
    <definedName name="___cao3">#REF!</definedName>
    <definedName name="___cao4" localSheetId="2">#REF!</definedName>
    <definedName name="___cao4">#REF!</definedName>
    <definedName name="___cao5" localSheetId="2">#REF!</definedName>
    <definedName name="___cao5">#REF!</definedName>
    <definedName name="___cao6" localSheetId="2">#REF!</definedName>
    <definedName name="___cao6">#REF!</definedName>
    <definedName name="___CON1" localSheetId="2">#REF!</definedName>
    <definedName name="___CON1">#REF!</definedName>
    <definedName name="___CON2" localSheetId="2">#REF!</definedName>
    <definedName name="___CON2">#REF!</definedName>
    <definedName name="___dai1" localSheetId="2">#REF!</definedName>
    <definedName name="___dai1">#REF!</definedName>
    <definedName name="___dai2" localSheetId="2">#REF!</definedName>
    <definedName name="___dai2">#REF!</definedName>
    <definedName name="___dai3" localSheetId="2">#REF!</definedName>
    <definedName name="___dai3">#REF!</definedName>
    <definedName name="___dai4" localSheetId="2">#REF!</definedName>
    <definedName name="___dai4">#REF!</definedName>
    <definedName name="___dai5" localSheetId="2">#REF!</definedName>
    <definedName name="___dai5">#REF!</definedName>
    <definedName name="___dai6" localSheetId="2">#REF!</definedName>
    <definedName name="___dai6">#REF!</definedName>
    <definedName name="___dan1" localSheetId="2">#REF!</definedName>
    <definedName name="___dan1">#REF!</definedName>
    <definedName name="___dan2" localSheetId="2">#REF!</definedName>
    <definedName name="___dan2">#REF!</definedName>
    <definedName name="___ddn400" localSheetId="2">#REF!</definedName>
    <definedName name="___ddn400">#REF!</definedName>
    <definedName name="___ddn600" localSheetId="2">#REF!</definedName>
    <definedName name="___ddn600">#REF!</definedName>
    <definedName name="___gon4" localSheetId="2">#REF!</definedName>
    <definedName name="___gon4">#REF!</definedName>
    <definedName name="___h1" localSheetId="1" hidden="1">{"'Sheet1'!$L$16"}</definedName>
    <definedName name="___h1" localSheetId="2" hidden="1">{"'Sheet1'!$L$16"}</definedName>
    <definedName name="___h1" hidden="1">{"'Sheet1'!$L$16"}</definedName>
    <definedName name="___h10" localSheetId="1" hidden="1">{#N/A,#N/A,FALSE,"Chi tiÆt"}</definedName>
    <definedName name="___h10" localSheetId="2" hidden="1">{#N/A,#N/A,FALSE,"Chi tiÆt"}</definedName>
    <definedName name="___h10" hidden="1">{#N/A,#N/A,FALSE,"Chi tiÆt"}</definedName>
    <definedName name="___h2" localSheetId="1" hidden="1">{"'Sheet1'!$L$16"}</definedName>
    <definedName name="___h2" localSheetId="2" hidden="1">{"'Sheet1'!$L$16"}</definedName>
    <definedName name="___h2" hidden="1">{"'Sheet1'!$L$16"}</definedName>
    <definedName name="___h3" localSheetId="1" hidden="1">{"'Sheet1'!$L$16"}</definedName>
    <definedName name="___h3" localSheetId="2" hidden="1">{"'Sheet1'!$L$16"}</definedName>
    <definedName name="___h3" hidden="1">{"'Sheet1'!$L$16"}</definedName>
    <definedName name="___h5" localSheetId="1" hidden="1">{"'Sheet1'!$L$16"}</definedName>
    <definedName name="___h5" localSheetId="2" hidden="1">{"'Sheet1'!$L$16"}</definedName>
    <definedName name="___h5" hidden="1">{"'Sheet1'!$L$16"}</definedName>
    <definedName name="___h6" localSheetId="1" hidden="1">{"'Sheet1'!$L$16"}</definedName>
    <definedName name="___h6" localSheetId="2" hidden="1">{"'Sheet1'!$L$16"}</definedName>
    <definedName name="___h6" hidden="1">{"'Sheet1'!$L$16"}</definedName>
    <definedName name="___h7" localSheetId="1" hidden="1">{"'Sheet1'!$L$16"}</definedName>
    <definedName name="___h7" localSheetId="2" hidden="1">{"'Sheet1'!$L$16"}</definedName>
    <definedName name="___h7" hidden="1">{"'Sheet1'!$L$16"}</definedName>
    <definedName name="___h8" localSheetId="1" hidden="1">{"'Sheet1'!$L$16"}</definedName>
    <definedName name="___h8" localSheetId="2" hidden="1">{"'Sheet1'!$L$16"}</definedName>
    <definedName name="___h8" hidden="1">{"'Sheet1'!$L$16"}</definedName>
    <definedName name="___h9" localSheetId="1" hidden="1">{"'Sheet1'!$L$16"}</definedName>
    <definedName name="___h9" localSheetId="2" hidden="1">{"'Sheet1'!$L$16"}</definedName>
    <definedName name="___h9" hidden="1">{"'Sheet1'!$L$16"}</definedName>
    <definedName name="___hom2" localSheetId="2">#REF!</definedName>
    <definedName name="___hom2">#REF!</definedName>
    <definedName name="___KM188" localSheetId="2">#REF!</definedName>
    <definedName name="___KM188">#REF!</definedName>
    <definedName name="___km189" localSheetId="2">#REF!</definedName>
    <definedName name="___km189">#REF!</definedName>
    <definedName name="___km190" localSheetId="2">#REF!</definedName>
    <definedName name="___km190">#REF!</definedName>
    <definedName name="___km191" localSheetId="2">#REF!</definedName>
    <definedName name="___km191">#REF!</definedName>
    <definedName name="___km192" localSheetId="2">#REF!</definedName>
    <definedName name="___km192">#REF!</definedName>
    <definedName name="___km193" localSheetId="2">#REF!</definedName>
    <definedName name="___km193">#REF!</definedName>
    <definedName name="___km194" localSheetId="2">#REF!</definedName>
    <definedName name="___km194">#REF!</definedName>
    <definedName name="___km195" localSheetId="2">#REF!</definedName>
    <definedName name="___km195">#REF!</definedName>
    <definedName name="___km196" localSheetId="2">#REF!</definedName>
    <definedName name="___km196">#REF!</definedName>
    <definedName name="___km197" localSheetId="2">#REF!</definedName>
    <definedName name="___km197">#REF!</definedName>
    <definedName name="___km198" localSheetId="2">#REF!</definedName>
    <definedName name="___km198">#REF!</definedName>
    <definedName name="___lap1" localSheetId="2">#REF!</definedName>
    <definedName name="___lap1">#REF!</definedName>
    <definedName name="___lap2" localSheetId="2">#REF!</definedName>
    <definedName name="___lap2">#REF!</definedName>
    <definedName name="___MAC12" localSheetId="2">#REF!</definedName>
    <definedName name="___MAC12">#REF!</definedName>
    <definedName name="___MAC46" localSheetId="2">#REF!</definedName>
    <definedName name="___MAC46">#REF!</definedName>
    <definedName name="___NCL100" localSheetId="2">#REF!</definedName>
    <definedName name="___NCL100">#REF!</definedName>
    <definedName name="___NCL200" localSheetId="2">#REF!</definedName>
    <definedName name="___NCL200">#REF!</definedName>
    <definedName name="___NCL250" localSheetId="2">#REF!</definedName>
    <definedName name="___NCL250">#REF!</definedName>
    <definedName name="___NET2" localSheetId="2">#REF!</definedName>
    <definedName name="___NET2">#REF!</definedName>
    <definedName name="___nin190" localSheetId="2">#REF!</definedName>
    <definedName name="___nin190">#REF!</definedName>
    <definedName name="___NSO2" localSheetId="1" hidden="1">{"'Sheet1'!$L$16"}</definedName>
    <definedName name="___NSO2" localSheetId="2" hidden="1">{"'Sheet1'!$L$16"}</definedName>
    <definedName name="___NSO2" hidden="1">{"'Sheet1'!$L$16"}</definedName>
    <definedName name="___PA3" localSheetId="1" hidden="1">{"'Sheet1'!$L$16"}</definedName>
    <definedName name="___PA3" localSheetId="2" hidden="1">{"'Sheet1'!$L$16"}</definedName>
    <definedName name="___PA3" hidden="1">{"'Sheet1'!$L$16"}</definedName>
    <definedName name="___phi10" localSheetId="2">#REF!</definedName>
    <definedName name="___phi10">#REF!</definedName>
    <definedName name="___phi12" localSheetId="2">#REF!</definedName>
    <definedName name="___phi12">#REF!</definedName>
    <definedName name="___phi14" localSheetId="2">#REF!</definedName>
    <definedName name="___phi14">#REF!</definedName>
    <definedName name="___phi16" localSheetId="2">#REF!</definedName>
    <definedName name="___phi16">#REF!</definedName>
    <definedName name="___phi18" localSheetId="2">#REF!</definedName>
    <definedName name="___phi18">#REF!</definedName>
    <definedName name="___phi20" localSheetId="2">#REF!</definedName>
    <definedName name="___phi20">#REF!</definedName>
    <definedName name="___phi22" localSheetId="2">#REF!</definedName>
    <definedName name="___phi22">#REF!</definedName>
    <definedName name="___phi25" localSheetId="2">#REF!</definedName>
    <definedName name="___phi25">#REF!</definedName>
    <definedName name="___phi28" localSheetId="2">#REF!</definedName>
    <definedName name="___phi28">#REF!</definedName>
    <definedName name="___phi6" localSheetId="2">#REF!</definedName>
    <definedName name="___phi6">#REF!</definedName>
    <definedName name="___phi8" localSheetId="2">#REF!</definedName>
    <definedName name="___phi8">#REF!</definedName>
    <definedName name="___PL1242" localSheetId="2">#REF!</definedName>
    <definedName name="___PL1242">#REF!</definedName>
    <definedName name="___sat10" localSheetId="2">#REF!</definedName>
    <definedName name="___sat10">#REF!</definedName>
    <definedName name="___sat14" localSheetId="2">#REF!</definedName>
    <definedName name="___sat14">#REF!</definedName>
    <definedName name="___sat16" localSheetId="2">#REF!</definedName>
    <definedName name="___sat16">#REF!</definedName>
    <definedName name="___sat20" localSheetId="2">#REF!</definedName>
    <definedName name="___sat20">#REF!</definedName>
    <definedName name="___sat8" localSheetId="2">#REF!</definedName>
    <definedName name="___sat8">#REF!</definedName>
    <definedName name="___sc1" localSheetId="2">#REF!</definedName>
    <definedName name="___sc1">#REF!</definedName>
    <definedName name="___SC2" localSheetId="2">#REF!</definedName>
    <definedName name="___SC2">#REF!</definedName>
    <definedName name="___sc3" localSheetId="2">#REF!</definedName>
    <definedName name="___sc3">#REF!</definedName>
    <definedName name="___slg1" localSheetId="2">#REF!</definedName>
    <definedName name="___slg1">#REF!</definedName>
    <definedName name="___slg2" localSheetId="2">#REF!</definedName>
    <definedName name="___slg2">#REF!</definedName>
    <definedName name="___slg3" localSheetId="2">#REF!</definedName>
    <definedName name="___slg3">#REF!</definedName>
    <definedName name="___slg4" localSheetId="2">#REF!</definedName>
    <definedName name="___slg4">#REF!</definedName>
    <definedName name="___slg5" localSheetId="2">#REF!</definedName>
    <definedName name="___slg5">#REF!</definedName>
    <definedName name="___slg6" localSheetId="2">#REF!</definedName>
    <definedName name="___slg6">#REF!</definedName>
    <definedName name="___SN3" localSheetId="2">#REF!</definedName>
    <definedName name="___SN3">#REF!</definedName>
    <definedName name="___sua20" localSheetId="2">#REF!</definedName>
    <definedName name="___sua20">#REF!</definedName>
    <definedName name="___sua30" localSheetId="2">#REF!</definedName>
    <definedName name="___sua30">#REF!</definedName>
    <definedName name="___TB1" localSheetId="2">#REF!</definedName>
    <definedName name="___TB1">#REF!</definedName>
    <definedName name="___TH1" localSheetId="2">#REF!</definedName>
    <definedName name="___TH1">#REF!</definedName>
    <definedName name="___TH2" localSheetId="2">#REF!</definedName>
    <definedName name="___TH2">#REF!</definedName>
    <definedName name="___TH3" localSheetId="2">#REF!</definedName>
    <definedName name="___TH3">#REF!</definedName>
    <definedName name="___TK155" localSheetId="2">#REF!</definedName>
    <definedName name="___TK155">#REF!</definedName>
    <definedName name="___TK422" localSheetId="2">#REF!</definedName>
    <definedName name="___TK422">#REF!</definedName>
    <definedName name="___TL1" localSheetId="2">#REF!</definedName>
    <definedName name="___TL1">#REF!</definedName>
    <definedName name="___TL2" localSheetId="2">#REF!</definedName>
    <definedName name="___TL2">#REF!</definedName>
    <definedName name="___TL3" localSheetId="2">#REF!</definedName>
    <definedName name="___TL3">#REF!</definedName>
    <definedName name="___TLA120" localSheetId="2">#REF!</definedName>
    <definedName name="___TLA120">#REF!</definedName>
    <definedName name="___TLA35" localSheetId="2">#REF!</definedName>
    <definedName name="___TLA35">#REF!</definedName>
    <definedName name="___TLA50" localSheetId="2">#REF!</definedName>
    <definedName name="___TLA50">#REF!</definedName>
    <definedName name="___TLA70" localSheetId="2">#REF!</definedName>
    <definedName name="___TLA70">#REF!</definedName>
    <definedName name="___TLA95" localSheetId="2">#REF!</definedName>
    <definedName name="___TLA95">#REF!</definedName>
    <definedName name="___VL100" localSheetId="2">#REF!</definedName>
    <definedName name="___VL100">#REF!</definedName>
    <definedName name="___vl2" localSheetId="1" hidden="1">{"'Sheet1'!$L$16"}</definedName>
    <definedName name="___vl2" localSheetId="2" hidden="1">{"'Sheet1'!$L$16"}</definedName>
    <definedName name="___vl2" hidden="1">{"'Sheet1'!$L$16"}</definedName>
    <definedName name="___VL250" localSheetId="2">#REF!</definedName>
    <definedName name="___VL250">#REF!</definedName>
    <definedName name="__a1" localSheetId="1" hidden="1">{"'Sheet1'!$L$16"}</definedName>
    <definedName name="__a1" localSheetId="2" hidden="1">{"'Sheet1'!$L$16"}</definedName>
    <definedName name="__a1" hidden="1">{"'Sheet1'!$L$16"}</definedName>
    <definedName name="__boi1" localSheetId="2">#REF!</definedName>
    <definedName name="__boi1">#REF!</definedName>
    <definedName name="__boi2" localSheetId="2">#REF!</definedName>
    <definedName name="__boi2">#REF!</definedName>
    <definedName name="__boi3" localSheetId="2">#REF!</definedName>
    <definedName name="__boi3">#REF!</definedName>
    <definedName name="__boi4" localSheetId="2">#REF!</definedName>
    <definedName name="__boi4">#REF!</definedName>
    <definedName name="__btm10" localSheetId="2">#REF!</definedName>
    <definedName name="__btm10">#REF!</definedName>
    <definedName name="__btm100" localSheetId="2">#REF!</definedName>
    <definedName name="__btm100">#REF!</definedName>
    <definedName name="__BTM250" localSheetId="2">#REF!</definedName>
    <definedName name="__BTM250">#REF!</definedName>
    <definedName name="__btM300" localSheetId="2">#REF!</definedName>
    <definedName name="__btM300">#REF!</definedName>
    <definedName name="__cao1" localSheetId="2">#REF!</definedName>
    <definedName name="__cao1">#REF!</definedName>
    <definedName name="__cao2" localSheetId="2">#REF!</definedName>
    <definedName name="__cao2">#REF!</definedName>
    <definedName name="__cao3" localSheetId="2">#REF!</definedName>
    <definedName name="__cao3">#REF!</definedName>
    <definedName name="__cao4" localSheetId="2">#REF!</definedName>
    <definedName name="__cao4">#REF!</definedName>
    <definedName name="__cao5" localSheetId="2">#REF!</definedName>
    <definedName name="__cao5">#REF!</definedName>
    <definedName name="__cao6" localSheetId="2">#REF!</definedName>
    <definedName name="__cao6">#REF!</definedName>
    <definedName name="__CON1" localSheetId="2">#REF!</definedName>
    <definedName name="__CON1">#REF!</definedName>
    <definedName name="__CON2" localSheetId="2">#REF!</definedName>
    <definedName name="__CON2">#REF!</definedName>
    <definedName name="__dai1" localSheetId="2">#REF!</definedName>
    <definedName name="__dai1">#REF!</definedName>
    <definedName name="__dai2" localSheetId="2">#REF!</definedName>
    <definedName name="__dai2">#REF!</definedName>
    <definedName name="__dai3" localSheetId="2">#REF!</definedName>
    <definedName name="__dai3">#REF!</definedName>
    <definedName name="__dai4" localSheetId="2">#REF!</definedName>
    <definedName name="__dai4">#REF!</definedName>
    <definedName name="__dai5" localSheetId="2">#REF!</definedName>
    <definedName name="__dai5">#REF!</definedName>
    <definedName name="__dai6" localSheetId="2">#REF!</definedName>
    <definedName name="__dai6">#REF!</definedName>
    <definedName name="__dan1" localSheetId="2">#REF!</definedName>
    <definedName name="__dan1">#REF!</definedName>
    <definedName name="__dan2" localSheetId="2">#REF!</definedName>
    <definedName name="__dan2">#REF!</definedName>
    <definedName name="__ddn400" localSheetId="2">#REF!</definedName>
    <definedName name="__ddn400">#REF!</definedName>
    <definedName name="__ddn600" localSheetId="2">#REF!</definedName>
    <definedName name="__ddn600">#REF!</definedName>
    <definedName name="__gon4" localSheetId="2">#REF!</definedName>
    <definedName name="__gon4">#REF!</definedName>
    <definedName name="__h1" localSheetId="1" hidden="1">{"'Sheet1'!$L$16"}</definedName>
    <definedName name="__h1" localSheetId="2" hidden="1">{"'Sheet1'!$L$16"}</definedName>
    <definedName name="__h1" hidden="1">{"'Sheet1'!$L$16"}</definedName>
    <definedName name="__h10" localSheetId="1" hidden="1">{#N/A,#N/A,FALSE,"Chi tiÆt"}</definedName>
    <definedName name="__h10" localSheetId="2" hidden="1">{#N/A,#N/A,FALSE,"Chi tiÆt"}</definedName>
    <definedName name="__h10" hidden="1">{#N/A,#N/A,FALSE,"Chi tiÆt"}</definedName>
    <definedName name="__h2" localSheetId="1" hidden="1">{"'Sheet1'!$L$16"}</definedName>
    <definedName name="__h2" localSheetId="2" hidden="1">{"'Sheet1'!$L$16"}</definedName>
    <definedName name="__h2" hidden="1">{"'Sheet1'!$L$16"}</definedName>
    <definedName name="__h3" localSheetId="1" hidden="1">{"'Sheet1'!$L$16"}</definedName>
    <definedName name="__h3" localSheetId="2" hidden="1">{"'Sheet1'!$L$16"}</definedName>
    <definedName name="__h3" hidden="1">{"'Sheet1'!$L$16"}</definedName>
    <definedName name="__h5" localSheetId="1" hidden="1">{"'Sheet1'!$L$16"}</definedName>
    <definedName name="__h5" localSheetId="2" hidden="1">{"'Sheet1'!$L$16"}</definedName>
    <definedName name="__h5" hidden="1">{"'Sheet1'!$L$16"}</definedName>
    <definedName name="__h6" localSheetId="1" hidden="1">{"'Sheet1'!$L$16"}</definedName>
    <definedName name="__h6" localSheetId="2" hidden="1">{"'Sheet1'!$L$16"}</definedName>
    <definedName name="__h6" hidden="1">{"'Sheet1'!$L$16"}</definedName>
    <definedName name="__h7" localSheetId="1" hidden="1">{"'Sheet1'!$L$16"}</definedName>
    <definedName name="__h7" localSheetId="2" hidden="1">{"'Sheet1'!$L$16"}</definedName>
    <definedName name="__h7" hidden="1">{"'Sheet1'!$L$16"}</definedName>
    <definedName name="__h8" localSheetId="1" hidden="1">{"'Sheet1'!$L$16"}</definedName>
    <definedName name="__h8" localSheetId="2" hidden="1">{"'Sheet1'!$L$16"}</definedName>
    <definedName name="__h8" hidden="1">{"'Sheet1'!$L$16"}</definedName>
    <definedName name="__h9" localSheetId="1" hidden="1">{"'Sheet1'!$L$16"}</definedName>
    <definedName name="__h9" localSheetId="2" hidden="1">{"'Sheet1'!$L$16"}</definedName>
    <definedName name="__h9" hidden="1">{"'Sheet1'!$L$16"}</definedName>
    <definedName name="__hom2" localSheetId="2">#REF!</definedName>
    <definedName name="__hom2">#REF!</definedName>
    <definedName name="__KM188" localSheetId="2">#REF!</definedName>
    <definedName name="__KM188">#REF!</definedName>
    <definedName name="__km189" localSheetId="2">#REF!</definedName>
    <definedName name="__km189">#REF!</definedName>
    <definedName name="__km190" localSheetId="2">#REF!</definedName>
    <definedName name="__km190">#REF!</definedName>
    <definedName name="__km191" localSheetId="2">#REF!</definedName>
    <definedName name="__km191">#REF!</definedName>
    <definedName name="__km192" localSheetId="2">#REF!</definedName>
    <definedName name="__km192">#REF!</definedName>
    <definedName name="__km193" localSheetId="2">#REF!</definedName>
    <definedName name="__km193">#REF!</definedName>
    <definedName name="__km194" localSheetId="2">#REF!</definedName>
    <definedName name="__km194">#REF!</definedName>
    <definedName name="__km195" localSheetId="2">#REF!</definedName>
    <definedName name="__km195">#REF!</definedName>
    <definedName name="__km196" localSheetId="2">#REF!</definedName>
    <definedName name="__km196">#REF!</definedName>
    <definedName name="__km197" localSheetId="2">#REF!</definedName>
    <definedName name="__km197">#REF!</definedName>
    <definedName name="__km198" localSheetId="2">#REF!</definedName>
    <definedName name="__km198">#REF!</definedName>
    <definedName name="__lap1" localSheetId="2">#REF!</definedName>
    <definedName name="__lap1">#REF!</definedName>
    <definedName name="__lap2" localSheetId="2">#REF!</definedName>
    <definedName name="__lap2">#REF!</definedName>
    <definedName name="__MAC12" localSheetId="2">#REF!</definedName>
    <definedName name="__MAC12">#REF!</definedName>
    <definedName name="__MAC46" localSheetId="2">#REF!</definedName>
    <definedName name="__MAC46">#REF!</definedName>
    <definedName name="__NCL100" localSheetId="2">#REF!</definedName>
    <definedName name="__NCL100">#REF!</definedName>
    <definedName name="__NCL200" localSheetId="2">#REF!</definedName>
    <definedName name="__NCL200">#REF!</definedName>
    <definedName name="__NCL250" localSheetId="2">#REF!</definedName>
    <definedName name="__NCL250">#REF!</definedName>
    <definedName name="__NET2" localSheetId="2">#REF!</definedName>
    <definedName name="__NET2">#REF!</definedName>
    <definedName name="__nin190" localSheetId="2">#REF!</definedName>
    <definedName name="__nin190">#REF!</definedName>
    <definedName name="__NSO2" localSheetId="1" hidden="1">{"'Sheet1'!$L$16"}</definedName>
    <definedName name="__NSO2" localSheetId="2" hidden="1">{"'Sheet1'!$L$16"}</definedName>
    <definedName name="__NSO2" hidden="1">{"'Sheet1'!$L$16"}</definedName>
    <definedName name="__PA3" localSheetId="1" hidden="1">{"'Sheet1'!$L$16"}</definedName>
    <definedName name="__PA3" localSheetId="2" hidden="1">{"'Sheet1'!$L$16"}</definedName>
    <definedName name="__PA3" hidden="1">{"'Sheet1'!$L$16"}</definedName>
    <definedName name="__phi10" localSheetId="2">#REF!</definedName>
    <definedName name="__phi10">#REF!</definedName>
    <definedName name="__phi12" localSheetId="2">#REF!</definedName>
    <definedName name="__phi12">#REF!</definedName>
    <definedName name="__phi14" localSheetId="2">#REF!</definedName>
    <definedName name="__phi14">#REF!</definedName>
    <definedName name="__phi16" localSheetId="2">#REF!</definedName>
    <definedName name="__phi16">#REF!</definedName>
    <definedName name="__phi18" localSheetId="2">#REF!</definedName>
    <definedName name="__phi18">#REF!</definedName>
    <definedName name="__phi20" localSheetId="2">#REF!</definedName>
    <definedName name="__phi20">#REF!</definedName>
    <definedName name="__phi22" localSheetId="2">#REF!</definedName>
    <definedName name="__phi22">#REF!</definedName>
    <definedName name="__phi25" localSheetId="2">#REF!</definedName>
    <definedName name="__phi25">#REF!</definedName>
    <definedName name="__phi28" localSheetId="2">#REF!</definedName>
    <definedName name="__phi28">#REF!</definedName>
    <definedName name="__phi6" localSheetId="2">#REF!</definedName>
    <definedName name="__phi6">#REF!</definedName>
    <definedName name="__phi8" localSheetId="2">#REF!</definedName>
    <definedName name="__phi8">#REF!</definedName>
    <definedName name="__PL1242" localSheetId="2">#REF!</definedName>
    <definedName name="__PL1242">#REF!</definedName>
    <definedName name="__sat10" localSheetId="2">#REF!</definedName>
    <definedName name="__sat10">#REF!</definedName>
    <definedName name="__sat14" localSheetId="2">#REF!</definedName>
    <definedName name="__sat14">#REF!</definedName>
    <definedName name="__sat16" localSheetId="2">#REF!</definedName>
    <definedName name="__sat16">#REF!</definedName>
    <definedName name="__sat20" localSheetId="2">#REF!</definedName>
    <definedName name="__sat20">#REF!</definedName>
    <definedName name="__sat8" localSheetId="2">#REF!</definedName>
    <definedName name="__sat8">#REF!</definedName>
    <definedName name="__sc1" localSheetId="2">#REF!</definedName>
    <definedName name="__sc1">#REF!</definedName>
    <definedName name="__SC2" localSheetId="2">#REF!</definedName>
    <definedName name="__SC2">#REF!</definedName>
    <definedName name="__sc3" localSheetId="2">#REF!</definedName>
    <definedName name="__sc3">#REF!</definedName>
    <definedName name="__slg1" localSheetId="2">#REF!</definedName>
    <definedName name="__slg1">#REF!</definedName>
    <definedName name="__slg2" localSheetId="2">#REF!</definedName>
    <definedName name="__slg2">#REF!</definedName>
    <definedName name="__slg3" localSheetId="2">#REF!</definedName>
    <definedName name="__slg3">#REF!</definedName>
    <definedName name="__slg4" localSheetId="2">#REF!</definedName>
    <definedName name="__slg4">#REF!</definedName>
    <definedName name="__slg5" localSheetId="2">#REF!</definedName>
    <definedName name="__slg5">#REF!</definedName>
    <definedName name="__slg6" localSheetId="2">#REF!</definedName>
    <definedName name="__slg6">#REF!</definedName>
    <definedName name="__SN3" localSheetId="2">#REF!</definedName>
    <definedName name="__SN3">#REF!</definedName>
    <definedName name="__sua20" localSheetId="2">#REF!</definedName>
    <definedName name="__sua20">#REF!</definedName>
    <definedName name="__sua30" localSheetId="2">#REF!</definedName>
    <definedName name="__sua30">#REF!</definedName>
    <definedName name="__TB1" localSheetId="2">#REF!</definedName>
    <definedName name="__TB1">#REF!</definedName>
    <definedName name="__TH1" localSheetId="2">#REF!</definedName>
    <definedName name="__TH1">#REF!</definedName>
    <definedName name="__TH2" localSheetId="2">#REF!</definedName>
    <definedName name="__TH2">#REF!</definedName>
    <definedName name="__TH3" localSheetId="2">#REF!</definedName>
    <definedName name="__TH3">#REF!</definedName>
    <definedName name="__TK155" localSheetId="2">#REF!</definedName>
    <definedName name="__TK155">#REF!</definedName>
    <definedName name="__TK422" localSheetId="2">#REF!</definedName>
    <definedName name="__TK422">#REF!</definedName>
    <definedName name="__TL1" localSheetId="2">#REF!</definedName>
    <definedName name="__TL1">#REF!</definedName>
    <definedName name="__TL2" localSheetId="2">#REF!</definedName>
    <definedName name="__TL2">#REF!</definedName>
    <definedName name="__TL3" localSheetId="2">#REF!</definedName>
    <definedName name="__TL3">#REF!</definedName>
    <definedName name="__TLA120" localSheetId="2">#REF!</definedName>
    <definedName name="__TLA120">#REF!</definedName>
    <definedName name="__TLA35" localSheetId="2">#REF!</definedName>
    <definedName name="__TLA35">#REF!</definedName>
    <definedName name="__TLA50" localSheetId="2">#REF!</definedName>
    <definedName name="__TLA50">#REF!</definedName>
    <definedName name="__TLA70" localSheetId="2">#REF!</definedName>
    <definedName name="__TLA70">#REF!</definedName>
    <definedName name="__TLA95" localSheetId="2">#REF!</definedName>
    <definedName name="__TLA95">#REF!</definedName>
    <definedName name="__VL100" localSheetId="2">#REF!</definedName>
    <definedName name="__VL100">#REF!</definedName>
    <definedName name="__vl2" localSheetId="1" hidden="1">{"'Sheet1'!$L$16"}</definedName>
    <definedName name="__vl2" localSheetId="2" hidden="1">{"'Sheet1'!$L$16"}</definedName>
    <definedName name="__vl2" hidden="1">{"'Sheet1'!$L$16"}</definedName>
    <definedName name="__VL250" localSheetId="2">#REF!</definedName>
    <definedName name="__VL250">#REF!</definedName>
    <definedName name="_1" localSheetId="2">#REF!</definedName>
    <definedName name="_1">#REF!</definedName>
    <definedName name="_1000A01">#N/A</definedName>
    <definedName name="_1BA2500" localSheetId="2">#REF!</definedName>
    <definedName name="_1BA2500">#REF!</definedName>
    <definedName name="_1BA3250" localSheetId="2">#REF!</definedName>
    <definedName name="_1BA3250">#REF!</definedName>
    <definedName name="_1BA400P" localSheetId="2">#REF!</definedName>
    <definedName name="_1BA400P">#REF!</definedName>
    <definedName name="_1CAP001" localSheetId="2">#REF!</definedName>
    <definedName name="_1CAP001">#REF!</definedName>
    <definedName name="_1DAU002" localSheetId="2">#REF!</definedName>
    <definedName name="_1DAU002">#REF!</definedName>
    <definedName name="_1DDAY03" localSheetId="2">#REF!</definedName>
    <definedName name="_1DDAY03">#REF!</definedName>
    <definedName name="_1DDTT01" localSheetId="2">#REF!</definedName>
    <definedName name="_1DDTT01">#REF!</definedName>
    <definedName name="_1FCO101" localSheetId="2">#REF!</definedName>
    <definedName name="_1FCO101">#REF!</definedName>
    <definedName name="_1GIA101" localSheetId="2">#REF!</definedName>
    <definedName name="_1GIA101">#REF!</definedName>
    <definedName name="_1LA1001" localSheetId="2">#REF!</definedName>
    <definedName name="_1LA1001">#REF!</definedName>
    <definedName name="_1MCCBO2" localSheetId="2">#REF!</definedName>
    <definedName name="_1MCCBO2">#REF!</definedName>
    <definedName name="_1PKCAP1" localSheetId="2">#REF!</definedName>
    <definedName name="_1PKCAP1">#REF!</definedName>
    <definedName name="_1PKTT01" localSheetId="2">#REF!</definedName>
    <definedName name="_1PKTT01">#REF!</definedName>
    <definedName name="_1TCD101" localSheetId="2">#REF!</definedName>
    <definedName name="_1TCD101">#REF!</definedName>
    <definedName name="_1TCD201" localSheetId="2">#REF!</definedName>
    <definedName name="_1TCD201">#REF!</definedName>
    <definedName name="_1TD2001" localSheetId="2">#REF!</definedName>
    <definedName name="_1TD2001">#REF!</definedName>
    <definedName name="_1TIHT01" localSheetId="2">#REF!</definedName>
    <definedName name="_1TIHT01">#REF!</definedName>
    <definedName name="_1TRU121" localSheetId="2">#REF!</definedName>
    <definedName name="_1TRU121">#REF!</definedName>
    <definedName name="_2" localSheetId="2">#REF!</definedName>
    <definedName name="_2">#REF!</definedName>
    <definedName name="_2BLA100" localSheetId="2">#REF!</definedName>
    <definedName name="_2BLA100">#REF!</definedName>
    <definedName name="_2DAL201" localSheetId="2">#REF!</definedName>
    <definedName name="_2DAL201">#REF!</definedName>
    <definedName name="_3BLXMD" localSheetId="2">#REF!</definedName>
    <definedName name="_3BLXMD">#REF!</definedName>
    <definedName name="_3TU0609" localSheetId="2">#REF!</definedName>
    <definedName name="_3TU0609">#REF!</definedName>
    <definedName name="_40x4">5100</definedName>
    <definedName name="_4CNT240" localSheetId="2">#REF!</definedName>
    <definedName name="_4CNT240">#REF!</definedName>
    <definedName name="_4CTL240" localSheetId="2">#REF!</definedName>
    <definedName name="_4CTL240">#REF!</definedName>
    <definedName name="_4FCO100" localSheetId="2">#REF!</definedName>
    <definedName name="_4FCO100">#REF!</definedName>
    <definedName name="_4HDCTT4" localSheetId="2">#REF!</definedName>
    <definedName name="_4HDCTT4">#REF!</definedName>
    <definedName name="_4HNCTT4" localSheetId="2">#REF!</definedName>
    <definedName name="_4HNCTT4">#REF!</definedName>
    <definedName name="_4LBCO01" localSheetId="2">#REF!</definedName>
    <definedName name="_4LBCO01">#REF!</definedName>
    <definedName name="_boi1" localSheetId="2">#REF!</definedName>
    <definedName name="_boi1">#REF!</definedName>
    <definedName name="_boi2" localSheetId="2">#REF!</definedName>
    <definedName name="_boi2">#REF!</definedName>
    <definedName name="_boi3" localSheetId="2">#REF!</definedName>
    <definedName name="_boi3">#REF!</definedName>
    <definedName name="_boi4" localSheetId="2">#REF!</definedName>
    <definedName name="_boi4">#REF!</definedName>
    <definedName name="_btm10" localSheetId="2">#REF!</definedName>
    <definedName name="_btm10">#REF!</definedName>
    <definedName name="_btm100" localSheetId="2">#REF!</definedName>
    <definedName name="_btm100">#REF!</definedName>
    <definedName name="_BTM250" localSheetId="2">#REF!</definedName>
    <definedName name="_BTM250">#REF!</definedName>
    <definedName name="_btM300" localSheetId="2">#REF!</definedName>
    <definedName name="_btM300">#REF!</definedName>
    <definedName name="_cao1" localSheetId="2">#REF!</definedName>
    <definedName name="_cao1">#REF!</definedName>
    <definedName name="_cao2" localSheetId="2">#REF!</definedName>
    <definedName name="_cao2">#REF!</definedName>
    <definedName name="_cao3" localSheetId="2">#REF!</definedName>
    <definedName name="_cao3">#REF!</definedName>
    <definedName name="_cao4" localSheetId="2">#REF!</definedName>
    <definedName name="_cao4">#REF!</definedName>
    <definedName name="_cao5" localSheetId="2">#REF!</definedName>
    <definedName name="_cao5">#REF!</definedName>
    <definedName name="_cao6" localSheetId="2">#REF!</definedName>
    <definedName name="_cao6">#REF!</definedName>
    <definedName name="_CON1" localSheetId="2">#REF!</definedName>
    <definedName name="_CON1">#REF!</definedName>
    <definedName name="_CON2" localSheetId="2">#REF!</definedName>
    <definedName name="_CON2">#REF!</definedName>
    <definedName name="_dai1" localSheetId="2">#REF!</definedName>
    <definedName name="_dai1">#REF!</definedName>
    <definedName name="_dai2" localSheetId="2">#REF!</definedName>
    <definedName name="_dai2">#REF!</definedName>
    <definedName name="_dai3" localSheetId="2">#REF!</definedName>
    <definedName name="_dai3">#REF!</definedName>
    <definedName name="_dai4" localSheetId="2">#REF!</definedName>
    <definedName name="_dai4">#REF!</definedName>
    <definedName name="_dai5" localSheetId="2">#REF!</definedName>
    <definedName name="_dai5">#REF!</definedName>
    <definedName name="_dai6" localSheetId="2">#REF!</definedName>
    <definedName name="_dai6">#REF!</definedName>
    <definedName name="_dan1" localSheetId="2">#REF!</definedName>
    <definedName name="_dan1">#REF!</definedName>
    <definedName name="_dan2" localSheetId="2">#REF!</definedName>
    <definedName name="_dan2">#REF!</definedName>
    <definedName name="_ddn400" localSheetId="2">#REF!</definedName>
    <definedName name="_ddn400">#REF!</definedName>
    <definedName name="_ddn600" localSheetId="2">#REF!</definedName>
    <definedName name="_ddn600">#REF!</definedName>
    <definedName name="_Fill" localSheetId="2" hidden="1">#REF!</definedName>
    <definedName name="_Fill" hidden="1">#REF!</definedName>
    <definedName name="_xlnm._FilterDatabase" localSheetId="1" hidden="1">'PHU LUC I'!$A$18:$Z$460</definedName>
    <definedName name="_xlnm._FilterDatabase" localSheetId="2" hidden="1">'PHU LUC II'!$AH$1:$AH$117</definedName>
    <definedName name="_gon4" localSheetId="1">#REF!</definedName>
    <definedName name="_gon4" localSheetId="2">#REF!</definedName>
    <definedName name="_gon4">#REF!</definedName>
    <definedName name="_h1" localSheetId="1" hidden="1">{"'Sheet1'!$L$16"}</definedName>
    <definedName name="_h1" localSheetId="2" hidden="1">{"'Sheet1'!$L$16"}</definedName>
    <definedName name="_h1" hidden="1">{"'Sheet1'!$L$16"}</definedName>
    <definedName name="_h10" localSheetId="1" hidden="1">{#N/A,#N/A,FALSE,"Chi tiÆt"}</definedName>
    <definedName name="_h10" localSheetId="2" hidden="1">{#N/A,#N/A,FALSE,"Chi tiÆt"}</definedName>
    <definedName name="_h10" hidden="1">{#N/A,#N/A,FALSE,"Chi tiÆt"}</definedName>
    <definedName name="_h2" localSheetId="1" hidden="1">{"'Sheet1'!$L$16"}</definedName>
    <definedName name="_h2" localSheetId="2" hidden="1">{"'Sheet1'!$L$16"}</definedName>
    <definedName name="_h2" hidden="1">{"'Sheet1'!$L$16"}</definedName>
    <definedName name="_h3" localSheetId="1" hidden="1">{"'Sheet1'!$L$16"}</definedName>
    <definedName name="_h3" localSheetId="2" hidden="1">{"'Sheet1'!$L$16"}</definedName>
    <definedName name="_h3" hidden="1">{"'Sheet1'!$L$16"}</definedName>
    <definedName name="_h5" localSheetId="1" hidden="1">{"'Sheet1'!$L$16"}</definedName>
    <definedName name="_h5" localSheetId="2" hidden="1">{"'Sheet1'!$L$16"}</definedName>
    <definedName name="_h5" hidden="1">{"'Sheet1'!$L$16"}</definedName>
    <definedName name="_h6" localSheetId="1" hidden="1">{"'Sheet1'!$L$16"}</definedName>
    <definedName name="_h6" localSheetId="2" hidden="1">{"'Sheet1'!$L$16"}</definedName>
    <definedName name="_h6" hidden="1">{"'Sheet1'!$L$16"}</definedName>
    <definedName name="_h7" localSheetId="1" hidden="1">{"'Sheet1'!$L$16"}</definedName>
    <definedName name="_h7" localSheetId="2" hidden="1">{"'Sheet1'!$L$16"}</definedName>
    <definedName name="_h7" hidden="1">{"'Sheet1'!$L$16"}</definedName>
    <definedName name="_h8" localSheetId="1" hidden="1">{"'Sheet1'!$L$16"}</definedName>
    <definedName name="_h8" localSheetId="2" hidden="1">{"'Sheet1'!$L$16"}</definedName>
    <definedName name="_h8" hidden="1">{"'Sheet1'!$L$16"}</definedName>
    <definedName name="_h9" localSheetId="1" hidden="1">{"'Sheet1'!$L$16"}</definedName>
    <definedName name="_h9" localSheetId="2" hidden="1">{"'Sheet1'!$L$16"}</definedName>
    <definedName name="_h9" hidden="1">{"'Sheet1'!$L$16"}</definedName>
    <definedName name="_hom2" localSheetId="2">#REF!</definedName>
    <definedName name="_hom2">#REF!</definedName>
    <definedName name="_Key1" localSheetId="2" hidden="1">#REF!</definedName>
    <definedName name="_Key1" hidden="1">#REF!</definedName>
    <definedName name="_Key2" localSheetId="2" hidden="1">#REF!</definedName>
    <definedName name="_Key2" hidden="1">#REF!</definedName>
    <definedName name="_KM188" localSheetId="2">#REF!</definedName>
    <definedName name="_KM188">#REF!</definedName>
    <definedName name="_km189" localSheetId="2">#REF!</definedName>
    <definedName name="_km189">#REF!</definedName>
    <definedName name="_km190" localSheetId="2">#REF!</definedName>
    <definedName name="_km190">#REF!</definedName>
    <definedName name="_km191" localSheetId="2">#REF!</definedName>
    <definedName name="_km191">#REF!</definedName>
    <definedName name="_km192" localSheetId="2">#REF!</definedName>
    <definedName name="_km192">#REF!</definedName>
    <definedName name="_km193" localSheetId="2">#REF!</definedName>
    <definedName name="_km193">#REF!</definedName>
    <definedName name="_km194" localSheetId="2">#REF!</definedName>
    <definedName name="_km194">#REF!</definedName>
    <definedName name="_km195" localSheetId="2">#REF!</definedName>
    <definedName name="_km195">#REF!</definedName>
    <definedName name="_km196" localSheetId="2">#REF!</definedName>
    <definedName name="_km196">#REF!</definedName>
    <definedName name="_km197" localSheetId="2">#REF!</definedName>
    <definedName name="_km197">#REF!</definedName>
    <definedName name="_km198" localSheetId="2">#REF!</definedName>
    <definedName name="_km198">#REF!</definedName>
    <definedName name="_lap1" localSheetId="2">#REF!</definedName>
    <definedName name="_lap1">#REF!</definedName>
    <definedName name="_lap2" localSheetId="2">#REF!</definedName>
    <definedName name="_lap2">#REF!</definedName>
    <definedName name="_MAC12" localSheetId="2">#REF!</definedName>
    <definedName name="_MAC12">#REF!</definedName>
    <definedName name="_MAC46" localSheetId="2">#REF!</definedName>
    <definedName name="_MAC46">#REF!</definedName>
    <definedName name="_NCL100" localSheetId="2">#REF!</definedName>
    <definedName name="_NCL100">#REF!</definedName>
    <definedName name="_NCL200" localSheetId="2">#REF!</definedName>
    <definedName name="_NCL200">#REF!</definedName>
    <definedName name="_NCL250" localSheetId="2">#REF!</definedName>
    <definedName name="_NCL250">#REF!</definedName>
    <definedName name="_NET2" localSheetId="2">#REF!</definedName>
    <definedName name="_NET2">#REF!</definedName>
    <definedName name="_nin190" localSheetId="2">#REF!</definedName>
    <definedName name="_nin190">#REF!</definedName>
    <definedName name="_NSO2" localSheetId="1" hidden="1">{"'Sheet1'!$L$16"}</definedName>
    <definedName name="_NSO2" localSheetId="2" hidden="1">{"'Sheet1'!$L$16"}</definedName>
    <definedName name="_NSO2" hidden="1">{"'Sheet1'!$L$16"}</definedName>
    <definedName name="_Order1" hidden="1">255</definedName>
    <definedName name="_Order2" hidden="1">255</definedName>
    <definedName name="_phi10" localSheetId="2">#REF!</definedName>
    <definedName name="_phi10">#REF!</definedName>
    <definedName name="_phi12" localSheetId="2">#REF!</definedName>
    <definedName name="_phi12">#REF!</definedName>
    <definedName name="_phi14" localSheetId="2">#REF!</definedName>
    <definedName name="_phi14">#REF!</definedName>
    <definedName name="_phi16" localSheetId="2">#REF!</definedName>
    <definedName name="_phi16">#REF!</definedName>
    <definedName name="_phi18" localSheetId="2">#REF!</definedName>
    <definedName name="_phi18">#REF!</definedName>
    <definedName name="_phi20" localSheetId="2">#REF!</definedName>
    <definedName name="_phi20">#REF!</definedName>
    <definedName name="_phi22" localSheetId="2">#REF!</definedName>
    <definedName name="_phi22">#REF!</definedName>
    <definedName name="_phi25" localSheetId="2">#REF!</definedName>
    <definedName name="_phi25">#REF!</definedName>
    <definedName name="_phi28" localSheetId="2">#REF!</definedName>
    <definedName name="_phi28">#REF!</definedName>
    <definedName name="_phi6" localSheetId="2">#REF!</definedName>
    <definedName name="_phi6">#REF!</definedName>
    <definedName name="_phi8" localSheetId="2">#REF!</definedName>
    <definedName name="_phi8">#REF!</definedName>
    <definedName name="_PL1242" localSheetId="2">#REF!</definedName>
    <definedName name="_PL1242">#REF!</definedName>
    <definedName name="_sat10" localSheetId="2">#REF!</definedName>
    <definedName name="_sat10">#REF!</definedName>
    <definedName name="_sat14" localSheetId="2">#REF!</definedName>
    <definedName name="_sat14">#REF!</definedName>
    <definedName name="_sat16" localSheetId="2">#REF!</definedName>
    <definedName name="_sat16">#REF!</definedName>
    <definedName name="_sat20" localSheetId="2">#REF!</definedName>
    <definedName name="_sat20">#REF!</definedName>
    <definedName name="_sat8" localSheetId="2">#REF!</definedName>
    <definedName name="_sat8">#REF!</definedName>
    <definedName name="_sc1" localSheetId="2">#REF!</definedName>
    <definedName name="_sc1">#REF!</definedName>
    <definedName name="_SC2" localSheetId="2">#REF!</definedName>
    <definedName name="_SC2">#REF!</definedName>
    <definedName name="_sc3" localSheetId="2">#REF!</definedName>
    <definedName name="_sc3">#REF!</definedName>
    <definedName name="_slg1" localSheetId="2">#REF!</definedName>
    <definedName name="_slg1">#REF!</definedName>
    <definedName name="_slg2" localSheetId="2">#REF!</definedName>
    <definedName name="_slg2">#REF!</definedName>
    <definedName name="_slg3" localSheetId="2">#REF!</definedName>
    <definedName name="_slg3">#REF!</definedName>
    <definedName name="_slg4" localSheetId="2">#REF!</definedName>
    <definedName name="_slg4">#REF!</definedName>
    <definedName name="_slg5" localSheetId="2">#REF!</definedName>
    <definedName name="_slg5">#REF!</definedName>
    <definedName name="_slg6" localSheetId="2">#REF!</definedName>
    <definedName name="_slg6">#REF!</definedName>
    <definedName name="_SN3" localSheetId="2">#REF!</definedName>
    <definedName name="_SN3">#REF!</definedName>
    <definedName name="_Sort" localSheetId="2" hidden="1">#REF!</definedName>
    <definedName name="_Sort" hidden="1">#REF!</definedName>
    <definedName name="_sua20" localSheetId="2">#REF!</definedName>
    <definedName name="_sua20">#REF!</definedName>
    <definedName name="_sua30" localSheetId="2">#REF!</definedName>
    <definedName name="_sua30">#REF!</definedName>
    <definedName name="_TB1" localSheetId="2">#REF!</definedName>
    <definedName name="_TB1">#REF!</definedName>
    <definedName name="_TH1" localSheetId="2">#REF!</definedName>
    <definedName name="_TH1">#REF!</definedName>
    <definedName name="_TH2" localSheetId="2">#REF!</definedName>
    <definedName name="_TH2">#REF!</definedName>
    <definedName name="_TH3" localSheetId="2">#REF!</definedName>
    <definedName name="_TH3">#REF!</definedName>
    <definedName name="_TK155" localSheetId="2">#REF!</definedName>
    <definedName name="_TK155">#REF!</definedName>
    <definedName name="_TK422" localSheetId="2">#REF!</definedName>
    <definedName name="_TK422">#REF!</definedName>
    <definedName name="_TL1" localSheetId="2">#REF!</definedName>
    <definedName name="_TL1">#REF!</definedName>
    <definedName name="_TL2" localSheetId="2">#REF!</definedName>
    <definedName name="_TL2">#REF!</definedName>
    <definedName name="_TL3" localSheetId="2">#REF!</definedName>
    <definedName name="_TL3">#REF!</definedName>
    <definedName name="_TLA120" localSheetId="2">#REF!</definedName>
    <definedName name="_TLA120">#REF!</definedName>
    <definedName name="_TLA35" localSheetId="2">#REF!</definedName>
    <definedName name="_TLA35">#REF!</definedName>
    <definedName name="_TLA50" localSheetId="2">#REF!</definedName>
    <definedName name="_TLA50">#REF!</definedName>
    <definedName name="_TLA70" localSheetId="2">#REF!</definedName>
    <definedName name="_TLA70">#REF!</definedName>
    <definedName name="_TLA95" localSheetId="2">#REF!</definedName>
    <definedName name="_TLA95">#REF!</definedName>
    <definedName name="_VL100" localSheetId="2">#REF!</definedName>
    <definedName name="_VL100">#REF!</definedName>
    <definedName name="_vl2" localSheetId="1" hidden="1">{"'Sheet1'!$L$16"}</definedName>
    <definedName name="_vl2" localSheetId="2" hidden="1">{"'Sheet1'!$L$16"}</definedName>
    <definedName name="_vl2" hidden="1">{"'Sheet1'!$L$16"}</definedName>
    <definedName name="_VL250" localSheetId="2">#REF!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2">#REF!</definedName>
    <definedName name="A120_">#REF!</definedName>
    <definedName name="a277Print_Titles" localSheetId="2">#REF!</definedName>
    <definedName name="a277Print_Titles">#REF!</definedName>
    <definedName name="A35_" localSheetId="2">#REF!</definedName>
    <definedName name="A35_">#REF!</definedName>
    <definedName name="A50_" localSheetId="2">#REF!</definedName>
    <definedName name="A50_">#REF!</definedName>
    <definedName name="A6N2" localSheetId="2">#REF!</definedName>
    <definedName name="A6N2">#REF!</definedName>
    <definedName name="A6N3" localSheetId="2">#REF!</definedName>
    <definedName name="A6N3">#REF!</definedName>
    <definedName name="A70_" localSheetId="2">#REF!</definedName>
    <definedName name="A70_">#REF!</definedName>
    <definedName name="A95_" localSheetId="2">#REF!</definedName>
    <definedName name="A95_">#REF!</definedName>
    <definedName name="aa" localSheetId="2">#REF!</definedName>
    <definedName name="aa">#REF!</definedName>
    <definedName name="abc" localSheetId="2">#REF!</definedName>
    <definedName name="abc">#REF!</definedName>
    <definedName name="AC120_" localSheetId="2">#REF!</definedName>
    <definedName name="AC120_">#REF!</definedName>
    <definedName name="AC35_" localSheetId="2">#REF!</definedName>
    <definedName name="AC35_">#REF!</definedName>
    <definedName name="AC50_" localSheetId="2">#REF!</definedName>
    <definedName name="AC50_">#REF!</definedName>
    <definedName name="AC70_" localSheetId="2">#REF!</definedName>
    <definedName name="AC70_">#REF!</definedName>
    <definedName name="AC95_" localSheetId="2">#REF!</definedName>
    <definedName name="AC95_">#REF!</definedName>
    <definedName name="ADAY" localSheetId="2">#REF!</definedName>
    <definedName name="ADAY">#REF!</definedName>
    <definedName name="ADP" localSheetId="2">#REF!</definedName>
    <definedName name="ADP">#REF!</definedName>
    <definedName name="AKHAC" localSheetId="2">#REF!</definedName>
    <definedName name="AKHAC">#REF!</definedName>
    <definedName name="All_Item" localSheetId="2">#REF!</definedName>
    <definedName name="All_Item">#REF!</definedName>
    <definedName name="ALPIN">#N/A</definedName>
    <definedName name="ALPJYOU">#N/A</definedName>
    <definedName name="ALPTOI">#N/A</definedName>
    <definedName name="ALTINH" localSheetId="2">#REF!</definedName>
    <definedName name="ALTINH">#REF!</definedName>
    <definedName name="Anguon" localSheetId="2">#REF!</definedName>
    <definedName name="Anguon">#REF!</definedName>
    <definedName name="ANN" localSheetId="2">#REF!</definedName>
    <definedName name="ANN">#REF!</definedName>
    <definedName name="anpha" localSheetId="2">#REF!</definedName>
    <definedName name="anpha">#REF!</definedName>
    <definedName name="ANQD" localSheetId="2">#REF!</definedName>
    <definedName name="ANQD">#REF!</definedName>
    <definedName name="ANQQH" localSheetId="2">#REF!</definedName>
    <definedName name="ANQQH">#REF!</definedName>
    <definedName name="anscount" hidden="1">3</definedName>
    <definedName name="ANSNN" localSheetId="2">#REF!</definedName>
    <definedName name="ANSNN">#REF!</definedName>
    <definedName name="ANSNNxnk" localSheetId="2">#REF!</definedName>
    <definedName name="ANSNNxnk">#REF!</definedName>
    <definedName name="APC" localSheetId="2">#REF!</definedName>
    <definedName name="APC">#REF!</definedName>
    <definedName name="ATRAM" localSheetId="2">#REF!</definedName>
    <definedName name="ATRAM">#REF!</definedName>
    <definedName name="ATW" localSheetId="2">#REF!</definedName>
    <definedName name="ATW">#REF!</definedName>
    <definedName name="b_240" localSheetId="2">#REF!</definedName>
    <definedName name="b_240">#REF!</definedName>
    <definedName name="b_280" localSheetId="2">#REF!</definedName>
    <definedName name="b_280">#REF!</definedName>
    <definedName name="b_320" localSheetId="2">#REF!</definedName>
    <definedName name="b_320">#REF!</definedName>
    <definedName name="BANG_CHI_TIET_THI_NGHIEM_CONG_TO" localSheetId="2">#REF!</definedName>
    <definedName name="BANG_CHI_TIET_THI_NGHIEM_CONG_TO">#REF!</definedName>
    <definedName name="BANG_CHI_TIET_THI_NGHIEM_DZ0.4KV" localSheetId="2">#REF!</definedName>
    <definedName name="BANG_CHI_TIET_THI_NGHIEM_DZ0.4KV">#REF!</definedName>
    <definedName name="Bang_cly" localSheetId="2">#REF!</definedName>
    <definedName name="Bang_cly">#REF!</definedName>
    <definedName name="Bang_CVC" localSheetId="2">#REF!</definedName>
    <definedName name="Bang_CVC">#REF!</definedName>
    <definedName name="bang_gia" localSheetId="2">#REF!</definedName>
    <definedName name="bang_gia">#REF!</definedName>
    <definedName name="BANG_TONG_HOP_CONG_TO" localSheetId="2">#REF!</definedName>
    <definedName name="BANG_TONG_HOP_CONG_TO">#REF!</definedName>
    <definedName name="BANG_TONG_HOP_DZ0.4KV" localSheetId="2">#REF!</definedName>
    <definedName name="BANG_TONG_HOP_DZ0.4KV">#REF!</definedName>
    <definedName name="BANG_TONG_HOP_DZ22KV" localSheetId="2">#REF!</definedName>
    <definedName name="BANG_TONG_HOP_DZ22KV">#REF!</definedName>
    <definedName name="BANG_TONG_HOP_KHO_BAI" localSheetId="2">#REF!</definedName>
    <definedName name="BANG_TONG_HOP_KHO_BAI">#REF!</definedName>
    <definedName name="BANG_TONG_HOP_TBA" localSheetId="2">#REF!</definedName>
    <definedName name="BANG_TONG_HOP_TBA">#REF!</definedName>
    <definedName name="Bang_travl" localSheetId="2">#REF!</definedName>
    <definedName name="Bang_travl">#REF!</definedName>
    <definedName name="bangchu" localSheetId="2">#REF!</definedName>
    <definedName name="bangchu">#REF!</definedName>
    <definedName name="bb" localSheetId="1">{"Thuxm2.xls","Sheet1"}</definedName>
    <definedName name="bb" localSheetId="2">{"Thuxm2.xls","Sheet1"}</definedName>
    <definedName name="bb">{"Thuxm2.xls","Sheet1"}</definedName>
    <definedName name="BCBo" localSheetId="1" hidden="1">{"'Sheet1'!$L$16"}</definedName>
    <definedName name="BCBo" localSheetId="2" hidden="1">{"'Sheet1'!$L$16"}</definedName>
    <definedName name="BCBo" hidden="1">{"'Sheet1'!$L$16"}</definedName>
    <definedName name="BDAY" localSheetId="2">#REF!</definedName>
    <definedName name="BDAY">#REF!</definedName>
    <definedName name="beepsound" localSheetId="2">#REF!</definedName>
    <definedName name="beepsound">#REF!</definedName>
    <definedName name="bengam" localSheetId="2">#REF!</definedName>
    <definedName name="bengam">#REF!</definedName>
    <definedName name="benuoc" localSheetId="2">#REF!</definedName>
    <definedName name="benuoc">#REF!</definedName>
    <definedName name="beta" localSheetId="2">#REF!</definedName>
    <definedName name="beta">#REF!</definedName>
    <definedName name="blkh" localSheetId="2">#REF!</definedName>
    <definedName name="blkh">#REF!</definedName>
    <definedName name="blkh1" localSheetId="2">#REF!</definedName>
    <definedName name="blkh1">#REF!</definedName>
    <definedName name="Book2" localSheetId="2">#REF!</definedName>
    <definedName name="Book2">#REF!</definedName>
    <definedName name="BOQ" localSheetId="2">#REF!</definedName>
    <definedName name="BOQ">#REF!</definedName>
    <definedName name="btchiuaxitm300" localSheetId="2">#REF!</definedName>
    <definedName name="btchiuaxitm300">#REF!</definedName>
    <definedName name="BTchiuaxm200" localSheetId="2">#REF!</definedName>
    <definedName name="BTchiuaxm200">#REF!</definedName>
    <definedName name="btcocM400" localSheetId="2">#REF!</definedName>
    <definedName name="btcocM400">#REF!</definedName>
    <definedName name="BTlotm100" localSheetId="2">#REF!</definedName>
    <definedName name="BTlotm100">#REF!</definedName>
    <definedName name="BTRAM" localSheetId="2">#REF!</definedName>
    <definedName name="BTRAM">#REF!</definedName>
    <definedName name="BU_CHENH_LECH_DZ0.4KV" localSheetId="2">#REF!</definedName>
    <definedName name="BU_CHENH_LECH_DZ0.4KV">#REF!</definedName>
    <definedName name="BU_CHENH_LECH_DZ22KV" localSheetId="2">#REF!</definedName>
    <definedName name="BU_CHENH_LECH_DZ22KV">#REF!</definedName>
    <definedName name="BU_CHENH_LECH_TBA" localSheetId="2">#REF!</definedName>
    <definedName name="BU_CHENH_LECH_TBA">#REF!</definedName>
    <definedName name="Bulongma">8700</definedName>
    <definedName name="BVCISUMMARY" localSheetId="2">#REF!</definedName>
    <definedName name="BVCISUMMARY">#REF!</definedName>
    <definedName name="BŸo_cŸo_täng_hìp_giŸ_trÙ_t_i_s_n_câ__Ùnh" localSheetId="2">#REF!</definedName>
    <definedName name="BŸo_cŸo_täng_hìp_giŸ_trÙ_t_i_s_n_câ__Ùnh">#REF!</definedName>
    <definedName name="C.1.1..Phat_tuyen" localSheetId="2">#REF!</definedName>
    <definedName name="C.1.1..Phat_tuyen">#REF!</definedName>
    <definedName name="C.1.10..VC_Thu_cong_CG" localSheetId="2">#REF!</definedName>
    <definedName name="C.1.10..VC_Thu_cong_CG">#REF!</definedName>
    <definedName name="C.1.2..Chat_cay_thu_cong" localSheetId="2">#REF!</definedName>
    <definedName name="C.1.2..Chat_cay_thu_cong">#REF!</definedName>
    <definedName name="C.1.3..Chat_cay_may" localSheetId="2">#REF!</definedName>
    <definedName name="C.1.3..Chat_cay_may">#REF!</definedName>
    <definedName name="C.1.4..Dao_goc_cay" localSheetId="2">#REF!</definedName>
    <definedName name="C.1.4..Dao_goc_cay">#REF!</definedName>
    <definedName name="C.1.5..Lam_duong_tam" localSheetId="2">#REF!</definedName>
    <definedName name="C.1.5..Lam_duong_tam">#REF!</definedName>
    <definedName name="C.1.6..Lam_cau_tam" localSheetId="2">#REF!</definedName>
    <definedName name="C.1.6..Lam_cau_tam">#REF!</definedName>
    <definedName name="C.1.7..Rai_da_chong_lun" localSheetId="2">#REF!</definedName>
    <definedName name="C.1.7..Rai_da_chong_lun">#REF!</definedName>
    <definedName name="C.1.8..Lam_kho_tam" localSheetId="2">#REF!</definedName>
    <definedName name="C.1.8..Lam_kho_tam">#REF!</definedName>
    <definedName name="C.1.8..San_mat_bang" localSheetId="2">#REF!</definedName>
    <definedName name="C.1.8..San_mat_bang">#REF!</definedName>
    <definedName name="C.2.1..VC_Thu_cong" localSheetId="2">#REF!</definedName>
    <definedName name="C.2.1..VC_Thu_cong">#REF!</definedName>
    <definedName name="C.2.2..VC_T_cong_CG" localSheetId="2">#REF!</definedName>
    <definedName name="C.2.2..VC_T_cong_CG">#REF!</definedName>
    <definedName name="C.2.3..Boc_do" localSheetId="2">#REF!</definedName>
    <definedName name="C.2.3..Boc_do">#REF!</definedName>
    <definedName name="C.3.1..Dao_dat_mong_cot" localSheetId="2">#REF!</definedName>
    <definedName name="C.3.1..Dao_dat_mong_cot">#REF!</definedName>
    <definedName name="C.3.2..Dao_dat_de_dap" localSheetId="2">#REF!</definedName>
    <definedName name="C.3.2..Dao_dat_de_dap">#REF!</definedName>
    <definedName name="C.3.3..Dap_dat_mong" localSheetId="2">#REF!</definedName>
    <definedName name="C.3.3..Dap_dat_mong">#REF!</definedName>
    <definedName name="C.3.4..Dao_dap_TDia" localSheetId="2">#REF!</definedName>
    <definedName name="C.3.4..Dao_dap_TDia">#REF!</definedName>
    <definedName name="C.3.5..Dap_bo_bao" localSheetId="2">#REF!</definedName>
    <definedName name="C.3.5..Dap_bo_bao">#REF!</definedName>
    <definedName name="C.3.6..Bom_tat_nuoc" localSheetId="2">#REF!</definedName>
    <definedName name="C.3.6..Bom_tat_nuoc">#REF!</definedName>
    <definedName name="C.3.7..Dao_bun" localSheetId="2">#REF!</definedName>
    <definedName name="C.3.7..Dao_bun">#REF!</definedName>
    <definedName name="C.3.8..Dap_cat_CT" localSheetId="2">#REF!</definedName>
    <definedName name="C.3.8..Dap_cat_CT">#REF!</definedName>
    <definedName name="C.3.9..Dao_pha_da" localSheetId="2">#REF!</definedName>
    <definedName name="C.3.9..Dao_pha_da">#REF!</definedName>
    <definedName name="C.4.1.Cot_thep" localSheetId="2">#REF!</definedName>
    <definedName name="C.4.1.Cot_thep">#REF!</definedName>
    <definedName name="C.4.2..Van_khuon" localSheetId="2">#REF!</definedName>
    <definedName name="C.4.2..Van_khuon">#REF!</definedName>
    <definedName name="C.4.3..Be_tong" localSheetId="2">#REF!</definedName>
    <definedName name="C.4.3..Be_tong">#REF!</definedName>
    <definedName name="C.4.4..Lap_BT_D.San" localSheetId="2">#REF!</definedName>
    <definedName name="C.4.4..Lap_BT_D.San">#REF!</definedName>
    <definedName name="C.4.5..Xay_da_hoc" localSheetId="2">#REF!</definedName>
    <definedName name="C.4.5..Xay_da_hoc">#REF!</definedName>
    <definedName name="C.4.6..Dong_coc" localSheetId="2">#REF!</definedName>
    <definedName name="C.4.6..Dong_coc">#REF!</definedName>
    <definedName name="C.4.7..Quet_Bi_tum" localSheetId="2">#REF!</definedName>
    <definedName name="C.4.7..Quet_Bi_tum">#REF!</definedName>
    <definedName name="C.5.1..Lap_cot_thep" localSheetId="2">#REF!</definedName>
    <definedName name="C.5.1..Lap_cot_thep">#REF!</definedName>
    <definedName name="C.5.2..Lap_cot_BT" localSheetId="2">#REF!</definedName>
    <definedName name="C.5.2..Lap_cot_BT">#REF!</definedName>
    <definedName name="C.5.3..Lap_dat_xa" localSheetId="2">#REF!</definedName>
    <definedName name="C.5.3..Lap_dat_xa">#REF!</definedName>
    <definedName name="C.5.4..Lap_tiep_dia" localSheetId="2">#REF!</definedName>
    <definedName name="C.5.4..Lap_tiep_dia">#REF!</definedName>
    <definedName name="C.5.5..Son_sat_thep" localSheetId="2">#REF!</definedName>
    <definedName name="C.5.5..Son_sat_thep">#REF!</definedName>
    <definedName name="C.6.1..Lap_su_dung" localSheetId="2">#REF!</definedName>
    <definedName name="C.6.1..Lap_su_dung">#REF!</definedName>
    <definedName name="C.6.2..Lap_su_CS" localSheetId="2">#REF!</definedName>
    <definedName name="C.6.2..Lap_su_CS">#REF!</definedName>
    <definedName name="C.6.3..Su_chuoi_do" localSheetId="2">#REF!</definedName>
    <definedName name="C.6.3..Su_chuoi_do">#REF!</definedName>
    <definedName name="C.6.4..Su_chuoi_neo" localSheetId="2">#REF!</definedName>
    <definedName name="C.6.4..Su_chuoi_neo">#REF!</definedName>
    <definedName name="C.6.5..Lap_phu_kien" localSheetId="2">#REF!</definedName>
    <definedName name="C.6.5..Lap_phu_kien">#REF!</definedName>
    <definedName name="C.6.6..Ep_noi_day" localSheetId="2">#REF!</definedName>
    <definedName name="C.6.6..Ep_noi_day">#REF!</definedName>
    <definedName name="C.6.7..KD_vuot_CN" localSheetId="2">#REF!</definedName>
    <definedName name="C.6.7..KD_vuot_CN">#REF!</definedName>
    <definedName name="C.6.8..Rai_cang_day" localSheetId="2">#REF!</definedName>
    <definedName name="C.6.8..Rai_cang_day">#REF!</definedName>
    <definedName name="C.6.9..Cap_quang" localSheetId="2">#REF!</definedName>
    <definedName name="C.6.9..Cap_quang">#REF!</definedName>
    <definedName name="ca.1111" localSheetId="2">#REF!</definedName>
    <definedName name="ca.1111">#REF!</definedName>
    <definedName name="ca.1111.th" localSheetId="2">#REF!</definedName>
    <definedName name="ca.1111.th">#REF!</definedName>
    <definedName name="CACAU">298161</definedName>
    <definedName name="Can_doi" localSheetId="2">#REF!</definedName>
    <definedName name="Can_doi">#REF!</definedName>
    <definedName name="cao" localSheetId="2">#REF!</definedName>
    <definedName name="cao">#REF!</definedName>
    <definedName name="cap" localSheetId="2">#REF!</definedName>
    <definedName name="cap">#REF!</definedName>
    <definedName name="cap0.7" localSheetId="2">#REF!</definedName>
    <definedName name="cap0.7">#REF!</definedName>
    <definedName name="Cat" localSheetId="2">#REF!</definedName>
    <definedName name="Cat">#REF!</definedName>
    <definedName name="Category_All" localSheetId="2">#REF!</definedName>
    <definedName name="Category_All">#REF!</definedName>
    <definedName name="CATIN">#N/A</definedName>
    <definedName name="CATJYOU">#N/A</definedName>
    <definedName name="catm" localSheetId="2">#REF!</definedName>
    <definedName name="catm">#REF!</definedName>
    <definedName name="catn" localSheetId="2">#REF!</definedName>
    <definedName name="catn">#REF!</definedName>
    <definedName name="CATREC">#N/A</definedName>
    <definedName name="CATSYU">#N/A</definedName>
    <definedName name="catvang" localSheetId="2">#REF!</definedName>
    <definedName name="catvang">#REF!</definedName>
    <definedName name="CCS" localSheetId="2">#REF!</definedName>
    <definedName name="CCS">#REF!</definedName>
    <definedName name="CDAY" localSheetId="2">#REF!</definedName>
    <definedName name="CDAY">#REF!</definedName>
    <definedName name="CDD" localSheetId="2">#REF!</definedName>
    <definedName name="CDD">#REF!</definedName>
    <definedName name="CDDD" localSheetId="2">#REF!</definedName>
    <definedName name="CDDD">#REF!</definedName>
    <definedName name="CDDD1P" localSheetId="2">#REF!</definedName>
    <definedName name="CDDD1P">#REF!</definedName>
    <definedName name="CDDD1PHA" localSheetId="2">#REF!</definedName>
    <definedName name="CDDD1PHA">#REF!</definedName>
    <definedName name="CDDD3PHA" localSheetId="2">#REF!</definedName>
    <definedName name="CDDD3PHA">#REF!</definedName>
    <definedName name="Cdnum" localSheetId="2">#REF!</definedName>
    <definedName name="Cdnum">#REF!</definedName>
    <definedName name="CH" localSheetId="2">#REF!</definedName>
    <definedName name="CH">#REF!</definedName>
    <definedName name="chon" localSheetId="2">#REF!</definedName>
    <definedName name="chon">#REF!</definedName>
    <definedName name="chon1" localSheetId="2">#REF!</definedName>
    <definedName name="chon1">#REF!</definedName>
    <definedName name="chon2" localSheetId="2">#REF!</definedName>
    <definedName name="chon2">#REF!</definedName>
    <definedName name="chon3" localSheetId="2">#REF!</definedName>
    <definedName name="chon3">#REF!</definedName>
    <definedName name="CK" localSheetId="2">#REF!</definedName>
    <definedName name="CK">#REF!</definedName>
    <definedName name="CL" localSheetId="2">#REF!</definedName>
    <definedName name="CL">#REF!</definedName>
    <definedName name="CLECH_0.4" localSheetId="2">#REF!</definedName>
    <definedName name="CLECH_0.4">#REF!</definedName>
    <definedName name="CLVC3">0.1</definedName>
    <definedName name="CLVC35" localSheetId="2">#REF!</definedName>
    <definedName name="CLVC35">#REF!</definedName>
    <definedName name="CLVCTB" localSheetId="2">#REF!</definedName>
    <definedName name="CLVCTB">#REF!</definedName>
    <definedName name="clvl" localSheetId="2">#REF!</definedName>
    <definedName name="clvl">#REF!</definedName>
    <definedName name="cn" localSheetId="2">#REF!</definedName>
    <definedName name="cn">#REF!</definedName>
    <definedName name="CNC" localSheetId="2">#REF!</definedName>
    <definedName name="CNC">#REF!</definedName>
    <definedName name="CND" localSheetId="2">#REF!</definedName>
    <definedName name="CND">#REF!</definedName>
    <definedName name="CNG" localSheetId="2">#REF!</definedName>
    <definedName name="CNG">#REF!</definedName>
    <definedName name="Co" localSheetId="2">#REF!</definedName>
    <definedName name="Co">#REF!</definedName>
    <definedName name="coc" localSheetId="2">#REF!</definedName>
    <definedName name="coc">#REF!</definedName>
    <definedName name="cocbtct" localSheetId="2">#REF!</definedName>
    <definedName name="cocbtct">#REF!</definedName>
    <definedName name="cocot" localSheetId="2">#REF!</definedName>
    <definedName name="cocot">#REF!</definedName>
    <definedName name="cocott" localSheetId="2">#REF!</definedName>
    <definedName name="cocott">#REF!</definedName>
    <definedName name="Cöï_ly_vaän_chuyeãn" localSheetId="2">#REF!</definedName>
    <definedName name="Cöï_ly_vaän_chuyeãn">#REF!</definedName>
    <definedName name="CÖÏ_LY_VAÄN_CHUYEÅN" localSheetId="2">#REF!</definedName>
    <definedName name="CÖÏ_LY_VAÄN_CHUYEÅN">#REF!</definedName>
    <definedName name="COMMON" localSheetId="2">#REF!</definedName>
    <definedName name="COMMON">#REF!</definedName>
    <definedName name="comong" localSheetId="2">#REF!</definedName>
    <definedName name="comong">#REF!</definedName>
    <definedName name="CON_EQP_COS" localSheetId="2">#REF!</definedName>
    <definedName name="CON_EQP_COS">#REF!</definedName>
    <definedName name="CON_EQP_COST" localSheetId="2">#REF!</definedName>
    <definedName name="CON_EQP_COST">#REF!</definedName>
    <definedName name="Cong_HM_DTCT" localSheetId="2">#REF!</definedName>
    <definedName name="Cong_HM_DTCT">#REF!</definedName>
    <definedName name="Cong_M_DTCT" localSheetId="2">#REF!</definedName>
    <definedName name="Cong_M_DTCT">#REF!</definedName>
    <definedName name="Cong_NC_DTCT" localSheetId="2">#REF!</definedName>
    <definedName name="Cong_NC_DTCT">#REF!</definedName>
    <definedName name="Cong_VL_DTCT" localSheetId="2">#REF!</definedName>
    <definedName name="Cong_VL_DTCT">#REF!</definedName>
    <definedName name="congbengam" localSheetId="2">#REF!</definedName>
    <definedName name="congbengam">#REF!</definedName>
    <definedName name="congbenuoc" localSheetId="2">#REF!</definedName>
    <definedName name="congbenuoc">#REF!</definedName>
    <definedName name="congcoc" localSheetId="2">#REF!</definedName>
    <definedName name="congcoc">#REF!</definedName>
    <definedName name="congcocot" localSheetId="2">#REF!</definedName>
    <definedName name="congcocot">#REF!</definedName>
    <definedName name="congcocott" localSheetId="2">#REF!</definedName>
    <definedName name="congcocott">#REF!</definedName>
    <definedName name="congcomong" localSheetId="2">#REF!</definedName>
    <definedName name="congcomong">#REF!</definedName>
    <definedName name="congcottron" localSheetId="2">#REF!</definedName>
    <definedName name="congcottron">#REF!</definedName>
    <definedName name="congcotvuong" localSheetId="2">#REF!</definedName>
    <definedName name="congcotvuong">#REF!</definedName>
    <definedName name="congdam" localSheetId="2">#REF!</definedName>
    <definedName name="congdam">#REF!</definedName>
    <definedName name="congdan1" localSheetId="2">#REF!</definedName>
    <definedName name="congdan1">#REF!</definedName>
    <definedName name="congdan2" localSheetId="2">#REF!</definedName>
    <definedName name="congdan2">#REF!</definedName>
    <definedName name="congdandusan" localSheetId="2">#REF!</definedName>
    <definedName name="congdandusan">#REF!</definedName>
    <definedName name="conglanhto" localSheetId="2">#REF!</definedName>
    <definedName name="conglanhto">#REF!</definedName>
    <definedName name="congmong" localSheetId="2">#REF!</definedName>
    <definedName name="congmong">#REF!</definedName>
    <definedName name="congmongbang" localSheetId="2">#REF!</definedName>
    <definedName name="congmongbang">#REF!</definedName>
    <definedName name="congmongdon" localSheetId="2">#REF!</definedName>
    <definedName name="congmongdon">#REF!</definedName>
    <definedName name="congpanen" localSheetId="2">#REF!</definedName>
    <definedName name="congpanen">#REF!</definedName>
    <definedName name="congsan" localSheetId="2">#REF!</definedName>
    <definedName name="congsan">#REF!</definedName>
    <definedName name="congthang" localSheetId="2">#REF!</definedName>
    <definedName name="congthang">#REF!</definedName>
    <definedName name="CongVattu" localSheetId="2">#REF!</definedName>
    <definedName name="CongVattu">#REF!</definedName>
    <definedName name="CONST_EQ" localSheetId="2">#REF!</definedName>
    <definedName name="CONST_EQ">#REF!</definedName>
    <definedName name="COT" localSheetId="2">#REF!</definedName>
    <definedName name="COT">#REF!</definedName>
    <definedName name="cot7.5" localSheetId="2">#REF!</definedName>
    <definedName name="cot7.5">#REF!</definedName>
    <definedName name="cot8.5" localSheetId="2">#REF!</definedName>
    <definedName name="cot8.5">#REF!</definedName>
    <definedName name="Cotsatma">9726</definedName>
    <definedName name="Cotthepma">9726</definedName>
    <definedName name="cottron" localSheetId="2">#REF!</definedName>
    <definedName name="cottron">#REF!</definedName>
    <definedName name="cotvuong" localSheetId="2">#REF!</definedName>
    <definedName name="cotvuong">#REF!</definedName>
    <definedName name="COVER" localSheetId="2">#REF!</definedName>
    <definedName name="COVER">#REF!</definedName>
    <definedName name="cpmtc" localSheetId="2">#REF!</definedName>
    <definedName name="cpmtc">#REF!</definedName>
    <definedName name="cpnc" localSheetId="2">#REF!</definedName>
    <definedName name="cpnc">#REF!</definedName>
    <definedName name="cptt" localSheetId="2">#REF!</definedName>
    <definedName name="cptt">#REF!</definedName>
    <definedName name="CPVC35" localSheetId="2">#REF!</definedName>
    <definedName name="CPVC35">#REF!</definedName>
    <definedName name="CPVCDN" localSheetId="2">#REF!</definedName>
    <definedName name="CPVCDN">#REF!</definedName>
    <definedName name="cpvl" localSheetId="2">#REF!</definedName>
    <definedName name="cpvl">#REF!</definedName>
    <definedName name="CRD" localSheetId="2">#REF!</definedName>
    <definedName name="CRD">#REF!</definedName>
    <definedName name="CRITINST" localSheetId="2">#REF!</definedName>
    <definedName name="CRITINST">#REF!</definedName>
    <definedName name="CRITPURC" localSheetId="2">#REF!</definedName>
    <definedName name="CRITPURC">#REF!</definedName>
    <definedName name="CRS" localSheetId="2">#REF!</definedName>
    <definedName name="CRS">#REF!</definedName>
    <definedName name="CS" localSheetId="2">#REF!</definedName>
    <definedName name="CS">#REF!</definedName>
    <definedName name="CS_10" localSheetId="2">#REF!</definedName>
    <definedName name="CS_10">#REF!</definedName>
    <definedName name="CS_100" localSheetId="2">#REF!</definedName>
    <definedName name="CS_100">#REF!</definedName>
    <definedName name="CS_10S" localSheetId="2">#REF!</definedName>
    <definedName name="CS_10S">#REF!</definedName>
    <definedName name="CS_120" localSheetId="2">#REF!</definedName>
    <definedName name="CS_120">#REF!</definedName>
    <definedName name="CS_140" localSheetId="2">#REF!</definedName>
    <definedName name="CS_140">#REF!</definedName>
    <definedName name="CS_160" localSheetId="2">#REF!</definedName>
    <definedName name="CS_160">#REF!</definedName>
    <definedName name="CS_20" localSheetId="2">#REF!</definedName>
    <definedName name="CS_20">#REF!</definedName>
    <definedName name="CS_30" localSheetId="2">#REF!</definedName>
    <definedName name="CS_30">#REF!</definedName>
    <definedName name="CS_40" localSheetId="2">#REF!</definedName>
    <definedName name="CS_40">#REF!</definedName>
    <definedName name="CS_40S" localSheetId="2">#REF!</definedName>
    <definedName name="CS_40S">#REF!</definedName>
    <definedName name="CS_5S" localSheetId="2">#REF!</definedName>
    <definedName name="CS_5S">#REF!</definedName>
    <definedName name="CS_60" localSheetId="2">#REF!</definedName>
    <definedName name="CS_60">#REF!</definedName>
    <definedName name="CS_80" localSheetId="2">#REF!</definedName>
    <definedName name="CS_80">#REF!</definedName>
    <definedName name="CS_80S" localSheetId="2">#REF!</definedName>
    <definedName name="CS_80S">#REF!</definedName>
    <definedName name="CS_STD" localSheetId="2">#REF!</definedName>
    <definedName name="CS_STD">#REF!</definedName>
    <definedName name="CS_XS" localSheetId="2">#REF!</definedName>
    <definedName name="CS_XS">#REF!</definedName>
    <definedName name="CS_XXS" localSheetId="2">#REF!</definedName>
    <definedName name="CS_XXS">#REF!</definedName>
    <definedName name="csd3p" localSheetId="2">#REF!</definedName>
    <definedName name="csd3p">#REF!</definedName>
    <definedName name="csddg1p" localSheetId="2">#REF!</definedName>
    <definedName name="csddg1p">#REF!</definedName>
    <definedName name="csddt1p" localSheetId="2">#REF!</definedName>
    <definedName name="csddt1p">#REF!</definedName>
    <definedName name="csht3p" localSheetId="2">#REF!</definedName>
    <definedName name="csht3p">#REF!</definedName>
    <definedName name="ctdn9697" localSheetId="2">#REF!</definedName>
    <definedName name="ctdn9697">#REF!</definedName>
    <definedName name="ctiep" localSheetId="2">#REF!</definedName>
    <definedName name="ctiep">#REF!</definedName>
    <definedName name="CTIET" localSheetId="2">#REF!</definedName>
    <definedName name="CTIET">#REF!</definedName>
    <definedName name="CTRAM" localSheetId="2">#REF!</definedName>
    <definedName name="CTRAM">#REF!</definedName>
    <definedName name="CU_LY_VAN_CHUYEN_GIA_QUYEN" localSheetId="2">#REF!</definedName>
    <definedName name="CU_LY_VAN_CHUYEN_GIA_QUYEN">#REF!</definedName>
    <definedName name="CU_LY_VAN_CHUYEN_THU_CONG" localSheetId="2">#REF!</definedName>
    <definedName name="CU_LY_VAN_CHUYEN_THU_CONG">#REF!</definedName>
    <definedName name="CURRENCY" localSheetId="2">#REF!</definedName>
    <definedName name="CURRENCY">#REF!</definedName>
    <definedName name="cx" localSheetId="2">#REF!</definedName>
    <definedName name="cx">#REF!</definedName>
    <definedName name="D_7101A_B" localSheetId="2">#REF!</definedName>
    <definedName name="D_7101A_B">#REF!</definedName>
    <definedName name="da1x2" localSheetId="2">#REF!</definedName>
    <definedName name="da1x2">#REF!</definedName>
    <definedName name="dahoc" localSheetId="2">#REF!</definedName>
    <definedName name="dahoc">#REF!</definedName>
    <definedName name="dam" localSheetId="2">#REF!</definedName>
    <definedName name="dam">#REF!</definedName>
    <definedName name="danducsan" localSheetId="2">#REF!</definedName>
    <definedName name="danducsan">#REF!</definedName>
    <definedName name="dao" localSheetId="2">#REF!</definedName>
    <definedName name="dao">#REF!</definedName>
    <definedName name="DAT" localSheetId="2">#REF!</definedName>
    <definedName name="DAT">#REF!</definedName>
    <definedName name="DATA_DATA2_List" localSheetId="2">#REF!</definedName>
    <definedName name="DATA_DATA2_List">#REF!</definedName>
    <definedName name="_xlnm.Database" localSheetId="2">#REF!</definedName>
    <definedName name="_xlnm.Database">#REF!</definedName>
    <definedName name="DATDAO" localSheetId="2">#REF!</definedName>
    <definedName name="DATDAO">#REF!</definedName>
    <definedName name="DCL_22">12117600</definedName>
    <definedName name="DCL_35">25490000</definedName>
    <definedName name="dd" localSheetId="2">#REF!</definedName>
    <definedName name="dd">#REF!</definedName>
    <definedName name="DDAY" localSheetId="2">#REF!</definedName>
    <definedName name="DDAY">#REF!</definedName>
    <definedName name="DDK" localSheetId="2">#REF!</definedName>
    <definedName name="DDK">#REF!</definedName>
    <definedName name="den_bu" localSheetId="2">#REF!</definedName>
    <definedName name="den_bu">#REF!</definedName>
    <definedName name="denbu" localSheetId="2">#REF!</definedName>
    <definedName name="denbu">#REF!</definedName>
    <definedName name="Det32x3" localSheetId="2">#REF!</definedName>
    <definedName name="Det32x3">#REF!</definedName>
    <definedName name="Det35x3" localSheetId="2">#REF!</definedName>
    <definedName name="Det35x3">#REF!</definedName>
    <definedName name="Det40x4" localSheetId="2">#REF!</definedName>
    <definedName name="Det40x4">#REF!</definedName>
    <definedName name="Det50x5" localSheetId="2">#REF!</definedName>
    <definedName name="Det50x5">#REF!</definedName>
    <definedName name="Det63x6" localSheetId="2">#REF!</definedName>
    <definedName name="Det63x6">#REF!</definedName>
    <definedName name="Det75x6" localSheetId="2">#REF!</definedName>
    <definedName name="Det75x6">#REF!</definedName>
    <definedName name="dgbdII" localSheetId="2">#REF!</definedName>
    <definedName name="dgbdII">#REF!</definedName>
    <definedName name="DGCTI592" localSheetId="2">#REF!</definedName>
    <definedName name="DGCTI592">#REF!</definedName>
    <definedName name="DGNC" localSheetId="2">#REF!</definedName>
    <definedName name="DGNC">#REF!</definedName>
    <definedName name="dgqndn" localSheetId="2">#REF!</definedName>
    <definedName name="dgqndn">#REF!</definedName>
    <definedName name="DGTV" localSheetId="2">#REF!</definedName>
    <definedName name="DGTV">#REF!</definedName>
    <definedName name="dgvl" localSheetId="2">#REF!</definedName>
    <definedName name="dgvl">#REF!</definedName>
    <definedName name="DGVT" localSheetId="2">#REF!</definedName>
    <definedName name="DGVT">#REF!</definedName>
    <definedName name="dhom" localSheetId="2">#REF!</definedName>
    <definedName name="dhom">#REF!</definedName>
    <definedName name="dien" localSheetId="2">#REF!</definedName>
    <definedName name="dien">#REF!</definedName>
    <definedName name="dientichck" localSheetId="2">#REF!</definedName>
    <definedName name="dientichck">#REF!</definedName>
    <definedName name="dinh2" localSheetId="2">#REF!</definedName>
    <definedName name="dinh2">#REF!</definedName>
    <definedName name="DLCC" localSheetId="2">#REF!</definedName>
    <definedName name="DLCC">#REF!</definedName>
    <definedName name="DM" localSheetId="2">#REF!</definedName>
    <definedName name="DM">#REF!</definedName>
    <definedName name="dm56bxd" localSheetId="2">#REF!</definedName>
    <definedName name="dm56bxd">#REF!</definedName>
    <definedName name="DN" localSheetId="2">#REF!</definedName>
    <definedName name="DN">#REF!</definedName>
    <definedName name="DNNN" localSheetId="2">#REF!</definedName>
    <definedName name="DNNN">#REF!</definedName>
    <definedName name="DÑt45x4" localSheetId="2">#REF!</definedName>
    <definedName name="DÑt45x4">#REF!</definedName>
    <definedName name="doan1" localSheetId="2">#REF!</definedName>
    <definedName name="doan1">#REF!</definedName>
    <definedName name="doan2" localSheetId="2">#REF!</definedName>
    <definedName name="doan2">#REF!</definedName>
    <definedName name="doan3" localSheetId="2">#REF!</definedName>
    <definedName name="doan3">#REF!</definedName>
    <definedName name="doan4" localSheetId="2">#REF!</definedName>
    <definedName name="doan4">#REF!</definedName>
    <definedName name="doan5" localSheetId="2">#REF!</definedName>
    <definedName name="doan5">#REF!</definedName>
    <definedName name="doan6" localSheetId="2">#REF!</definedName>
    <definedName name="doan6">#REF!</definedName>
    <definedName name="dobt" localSheetId="2">#REF!</definedName>
    <definedName name="dobt">#REF!</definedName>
    <definedName name="Document_array" localSheetId="1">{"Thuxm2.xls","Sheet1"}</definedName>
    <definedName name="Document_array" localSheetId="2">{"Thuxm2.xls","Sheet1"}</definedName>
    <definedName name="Document_array">{"Thuxm2.xls","Sheet1"}</definedName>
    <definedName name="DON_GIA_3282" localSheetId="2">#REF!</definedName>
    <definedName name="DON_GIA_3282">#REF!</definedName>
    <definedName name="DON_GIA_3283" localSheetId="2">#REF!</definedName>
    <definedName name="DON_GIA_3283">#REF!</definedName>
    <definedName name="DON_GIA_3285" localSheetId="2">#REF!</definedName>
    <definedName name="DON_GIA_3285">#REF!</definedName>
    <definedName name="DON_GIA_VAN_CHUYEN_36" localSheetId="2">#REF!</definedName>
    <definedName name="DON_GIA_VAN_CHUYEN_36">#REF!</definedName>
    <definedName name="dongia" localSheetId="2">#REF!</definedName>
    <definedName name="dongia">#REF!</definedName>
    <definedName name="DS1p1vc" localSheetId="2">#REF!</definedName>
    <definedName name="DS1p1vc">#REF!</definedName>
    <definedName name="ds1p2nc" localSheetId="2">#REF!</definedName>
    <definedName name="ds1p2nc">#REF!</definedName>
    <definedName name="ds1p2vc" localSheetId="2">#REF!</definedName>
    <definedName name="ds1p2vc">#REF!</definedName>
    <definedName name="ds1pnc" localSheetId="2">#REF!</definedName>
    <definedName name="ds1pnc">#REF!</definedName>
    <definedName name="ds1pvl" localSheetId="2">#REF!</definedName>
    <definedName name="ds1pvl">#REF!</definedName>
    <definedName name="ds3pctnc" localSheetId="2">#REF!</definedName>
    <definedName name="ds3pctnc">#REF!</definedName>
    <definedName name="ds3pctvc" localSheetId="2">#REF!</definedName>
    <definedName name="ds3pctvc">#REF!</definedName>
    <definedName name="ds3pctvl" localSheetId="2">#REF!</definedName>
    <definedName name="ds3pctvl">#REF!</definedName>
    <definedName name="DSPK1p1nc" localSheetId="2">#REF!</definedName>
    <definedName name="DSPK1p1nc">#REF!</definedName>
    <definedName name="DSPK1p1vl" localSheetId="2">#REF!</definedName>
    <definedName name="DSPK1p1vl">#REF!</definedName>
    <definedName name="DSPK1pnc" localSheetId="2">#REF!</definedName>
    <definedName name="DSPK1pnc">#REF!</definedName>
    <definedName name="DSPK1pvl" localSheetId="2">#REF!</definedName>
    <definedName name="DSPK1pvl">#REF!</definedName>
    <definedName name="DSTD_Clear" localSheetId="1">[1]!DSTD_Clear</definedName>
    <definedName name="DSTD_Clear" localSheetId="2">[1]!DSTD_Clear</definedName>
    <definedName name="DSTD_Clear">[0]!DSTD_Clear</definedName>
    <definedName name="DSUMDATA" localSheetId="1">#REF!</definedName>
    <definedName name="DSUMDATA" localSheetId="2">#REF!</definedName>
    <definedName name="DSUMDATA">#REF!</definedName>
    <definedName name="dtich1" localSheetId="1">#REF!</definedName>
    <definedName name="dtich1" localSheetId="2">#REF!</definedName>
    <definedName name="dtich1">#REF!</definedName>
    <definedName name="dtich2" localSheetId="1">#REF!</definedName>
    <definedName name="dtich2" localSheetId="2">#REF!</definedName>
    <definedName name="dtich2">#REF!</definedName>
    <definedName name="dtich3" localSheetId="2">#REF!</definedName>
    <definedName name="dtich3">#REF!</definedName>
    <definedName name="dtich4" localSheetId="2">#REF!</definedName>
    <definedName name="dtich4">#REF!</definedName>
    <definedName name="dtich5" localSheetId="2">#REF!</definedName>
    <definedName name="dtich5">#REF!</definedName>
    <definedName name="dtich6" localSheetId="2">#REF!</definedName>
    <definedName name="dtich6">#REF!</definedName>
    <definedName name="DU_TOAN_CHI_TIET_CONG_TO" localSheetId="2">#REF!</definedName>
    <definedName name="DU_TOAN_CHI_TIET_CONG_TO">#REF!</definedName>
    <definedName name="DU_TOAN_CHI_TIET_DZ22KV" localSheetId="2">#REF!</definedName>
    <definedName name="DU_TOAN_CHI_TIET_DZ22KV">#REF!</definedName>
    <definedName name="DU_TOAN_CHI_TIET_KHO_BAI" localSheetId="2">#REF!</definedName>
    <definedName name="DU_TOAN_CHI_TIET_KHO_BAI">#REF!</definedName>
    <definedName name="duaån" localSheetId="2">#REF!</definedName>
    <definedName name="duaån">#REF!</definedName>
    <definedName name="duan" localSheetId="2">#REF!</definedName>
    <definedName name="duan">#REF!</definedName>
    <definedName name="DUCANH" localSheetId="1" hidden="1">{"'Sheet1'!$L$16"}</definedName>
    <definedName name="DUCANH" localSheetId="2" hidden="1">{"'Sheet1'!$L$16"}</definedName>
    <definedName name="DUCANH" hidden="1">{"'Sheet1'!$L$16"}</definedName>
    <definedName name="DutoanDongmo" localSheetId="2">#REF!</definedName>
    <definedName name="DutoanDongmo">#REF!</definedName>
    <definedName name="emb" localSheetId="2">#REF!</definedName>
    <definedName name="emb">#REF!</definedName>
    <definedName name="End_1" localSheetId="2">#REF!</definedName>
    <definedName name="End_1">#REF!</definedName>
    <definedName name="End_10" localSheetId="2">#REF!</definedName>
    <definedName name="End_10">#REF!</definedName>
    <definedName name="End_11" localSheetId="2">#REF!</definedName>
    <definedName name="End_11">#REF!</definedName>
    <definedName name="End_12" localSheetId="2">#REF!</definedName>
    <definedName name="End_12">#REF!</definedName>
    <definedName name="End_13" localSheetId="2">#REF!</definedName>
    <definedName name="End_13">#REF!</definedName>
    <definedName name="End_2" localSheetId="2">#REF!</definedName>
    <definedName name="End_2">#REF!</definedName>
    <definedName name="End_3" localSheetId="2">#REF!</definedName>
    <definedName name="End_3">#REF!</definedName>
    <definedName name="End_4" localSheetId="2">#REF!</definedName>
    <definedName name="End_4">#REF!</definedName>
    <definedName name="End_5" localSheetId="2">#REF!</definedName>
    <definedName name="End_5">#REF!</definedName>
    <definedName name="End_6" localSheetId="2">#REF!</definedName>
    <definedName name="End_6">#REF!</definedName>
    <definedName name="End_7" localSheetId="2">#REF!</definedName>
    <definedName name="End_7">#REF!</definedName>
    <definedName name="End_8" localSheetId="2">#REF!</definedName>
    <definedName name="End_8">#REF!</definedName>
    <definedName name="End_9" localSheetId="2">#REF!</definedName>
    <definedName name="End_9">#REF!</definedName>
    <definedName name="ex" localSheetId="2">#REF!</definedName>
    <definedName name="ex">#REF!</definedName>
    <definedName name="_xlnm.Extract" localSheetId="2">#REF!</definedName>
    <definedName name="_xlnm.Extract">#REF!</definedName>
    <definedName name="f" localSheetId="2">#REF!</definedName>
    <definedName name="f">#REF!</definedName>
    <definedName name="FACTOR" localSheetId="2">#REF!</definedName>
    <definedName name="FACTOR">#REF!</definedName>
    <definedName name="FI_12">4820</definedName>
    <definedName name="G_ME" localSheetId="2">#REF!</definedName>
    <definedName name="G_ME">#REF!</definedName>
    <definedName name="gach" localSheetId="2">#REF!</definedName>
    <definedName name="gach">#REF!</definedName>
    <definedName name="geo" localSheetId="2">#REF!</definedName>
    <definedName name="geo">#REF!</definedName>
    <definedName name="gg" localSheetId="2">#REF!</definedName>
    <definedName name="gg">#REF!</definedName>
    <definedName name="ghip" localSheetId="2">#REF!</definedName>
    <definedName name="ghip">#REF!</definedName>
    <definedName name="gia" localSheetId="2">#REF!</definedName>
    <definedName name="gia">#REF!</definedName>
    <definedName name="Gia_CT" localSheetId="2">#REF!</definedName>
    <definedName name="Gia_CT">#REF!</definedName>
    <definedName name="GIA_CU_LY_VAN_CHUYEN" localSheetId="2">#REF!</definedName>
    <definedName name="GIA_CU_LY_VAN_CHUYEN">#REF!</definedName>
    <definedName name="gia_tien" localSheetId="2">#REF!</definedName>
    <definedName name="gia_tien">#REF!</definedName>
    <definedName name="gia_tien_BTN" localSheetId="2">#REF!</definedName>
    <definedName name="gia_tien_BTN">#REF!</definedName>
    <definedName name="Gia_VT" localSheetId="2">#REF!</definedName>
    <definedName name="Gia_VT">#REF!</definedName>
    <definedName name="GIAVLIEUTN" localSheetId="2">#REF!</definedName>
    <definedName name="GIAVLIEUTN">#REF!</definedName>
    <definedName name="Giocong" localSheetId="2">#REF!</definedName>
    <definedName name="Giocong">#REF!</definedName>
    <definedName name="gl3p" localSheetId="2">#REF!</definedName>
    <definedName name="gl3p">#REF!</definedName>
    <definedName name="Goc32x3" localSheetId="2">#REF!</definedName>
    <definedName name="Goc32x3">#REF!</definedName>
    <definedName name="Goc35x3" localSheetId="2">#REF!</definedName>
    <definedName name="Goc35x3">#REF!</definedName>
    <definedName name="Goc40x4" localSheetId="2">#REF!</definedName>
    <definedName name="Goc40x4">#REF!</definedName>
    <definedName name="Goc45x4" localSheetId="2">#REF!</definedName>
    <definedName name="Goc45x4">#REF!</definedName>
    <definedName name="Goc50x5" localSheetId="2">#REF!</definedName>
    <definedName name="Goc50x5">#REF!</definedName>
    <definedName name="Goc63x6" localSheetId="2">#REF!</definedName>
    <definedName name="Goc63x6">#REF!</definedName>
    <definedName name="Goc75x6" localSheetId="2">#REF!</definedName>
    <definedName name="Goc75x6">#REF!</definedName>
    <definedName name="Gtb" localSheetId="2">#REF!</definedName>
    <definedName name="Gtb">#REF!</definedName>
    <definedName name="gtbtt" localSheetId="2">#REF!</definedName>
    <definedName name="gtbtt">#REF!</definedName>
    <definedName name="gtst" localSheetId="2">#REF!</definedName>
    <definedName name="gtst">#REF!</definedName>
    <definedName name="GTXL" localSheetId="2">#REF!</definedName>
    <definedName name="GTXL">#REF!</definedName>
    <definedName name="Gxl" localSheetId="2">#REF!</definedName>
    <definedName name="Gxl">#REF!</definedName>
    <definedName name="gxltt" localSheetId="2">#REF!</definedName>
    <definedName name="gxltt">#REF!</definedName>
    <definedName name="h" localSheetId="1" hidden="1">{"'Sheet1'!$L$16"}</definedName>
    <definedName name="h" localSheetId="2" hidden="1">{"'Sheet1'!$L$16"}</definedName>
    <definedName name="h" hidden="1">{"'Sheet1'!$L$16"}</definedName>
    <definedName name="H_THUCHTHH" localSheetId="2">#REF!</definedName>
    <definedName name="H_THUCHTHH">#REF!</definedName>
    <definedName name="H_THUCTT" localSheetId="2">#REF!</definedName>
    <definedName name="H_THUCTT">#REF!</definedName>
    <definedName name="HANG" localSheetId="1" hidden="1">{#N/A,#N/A,FALSE,"Chi tiÆt"}</definedName>
    <definedName name="HANG" localSheetId="2" hidden="1">{#N/A,#N/A,FALSE,"Chi tiÆt"}</definedName>
    <definedName name="HANG" hidden="1">{#N/A,#N/A,FALSE,"Chi tiÆt"}</definedName>
    <definedName name="HCM" localSheetId="2">#REF!</definedName>
    <definedName name="HCM">#REF!</definedName>
    <definedName name="HE_SO_KHO_KHAN_CANG_DAY" localSheetId="2">#REF!</definedName>
    <definedName name="HE_SO_KHO_KHAN_CANG_DAY">#REF!</definedName>
    <definedName name="Heä_soá_laép_xaø_H">1.7</definedName>
    <definedName name="heä_soá_sình_laày" localSheetId="2">#REF!</definedName>
    <definedName name="heä_soá_sình_laày">#REF!</definedName>
    <definedName name="hh" localSheetId="2">#REF!</definedName>
    <definedName name="hh">#REF!</definedName>
    <definedName name="HHcat" localSheetId="2">#REF!</definedName>
    <definedName name="HHcat">#REF!</definedName>
    <definedName name="HHda" localSheetId="2">#REF!</definedName>
    <definedName name="HHda">#REF!</definedName>
    <definedName name="HHTT" localSheetId="2">#REF!</definedName>
    <definedName name="HHTT">#REF!</definedName>
    <definedName name="HHUHOI" localSheetId="1">[1]!HHUHOI</definedName>
    <definedName name="HHUHOI" localSheetId="2">[1]!HHUHOI</definedName>
    <definedName name="HHUHOI">[0]!HHUHOI</definedName>
    <definedName name="hien" localSheetId="1">#REF!</definedName>
    <definedName name="hien" localSheetId="2">#REF!</definedName>
    <definedName name="hien">#REF!</definedName>
    <definedName name="HIHIHIHOI" localSheetId="1" hidden="1">{"'Sheet1'!$L$16"}</definedName>
    <definedName name="HIHIHIHOI" localSheetId="2" hidden="1">{"'Sheet1'!$L$16"}</definedName>
    <definedName name="HIHIHIHOI" hidden="1">{"'Sheet1'!$L$16"}</definedName>
    <definedName name="Hinh_thuc" localSheetId="2">#REF!</definedName>
    <definedName name="Hinh_thuc">#REF!</definedName>
    <definedName name="HiÕu" localSheetId="2">#REF!</definedName>
    <definedName name="HiÕu">#REF!</definedName>
    <definedName name="HJKL" localSheetId="1" hidden="1">{"'Sheet1'!$L$16"}</definedName>
    <definedName name="HJKL" localSheetId="2" hidden="1">{"'Sheet1'!$L$16"}</definedName>
    <definedName name="HJKL" hidden="1">{"'Sheet1'!$L$16"}</definedName>
    <definedName name="HOME_MANP" localSheetId="2">#REF!</definedName>
    <definedName name="HOME_MANP">#REF!</definedName>
    <definedName name="HOMEOFFICE_COST" localSheetId="2">#REF!</definedName>
    <definedName name="HOMEOFFICE_COST">#REF!</definedName>
    <definedName name="hs" localSheetId="2">#REF!</definedName>
    <definedName name="hs">#REF!</definedName>
    <definedName name="HSCT3">0.1</definedName>
    <definedName name="hsd" localSheetId="2">#REF!</definedName>
    <definedName name="hsd">#REF!</definedName>
    <definedName name="hsdc" localSheetId="2">#REF!</definedName>
    <definedName name="hsdc">#REF!</definedName>
    <definedName name="hsdc1" localSheetId="2">#REF!</definedName>
    <definedName name="hsdc1">#REF!</definedName>
    <definedName name="HSDN">2.5</definedName>
    <definedName name="HSHH" localSheetId="2">#REF!</definedName>
    <definedName name="HSHH">#REF!</definedName>
    <definedName name="HSHHUT" localSheetId="2">#REF!</definedName>
    <definedName name="HSHHUT">#REF!</definedName>
    <definedName name="hsk" localSheetId="2">#REF!</definedName>
    <definedName name="hsk">#REF!</definedName>
    <definedName name="HSKK35" localSheetId="2">#REF!</definedName>
    <definedName name="HSKK35">#REF!</definedName>
    <definedName name="HSLX" localSheetId="2">#REF!</definedName>
    <definedName name="HSLX">#REF!</definedName>
    <definedName name="HSLXH">1.7</definedName>
    <definedName name="HSLXP" localSheetId="2">#REF!</definedName>
    <definedName name="HSLXP">#REF!</definedName>
    <definedName name="hßm4" localSheetId="2">#REF!</definedName>
    <definedName name="hßm4">#REF!</definedName>
    <definedName name="hstb" localSheetId="2">#REF!</definedName>
    <definedName name="hstb">#REF!</definedName>
    <definedName name="hstdtk" localSheetId="2">#REF!</definedName>
    <definedName name="hstdtk">#REF!</definedName>
    <definedName name="hsthep" localSheetId="2">#REF!</definedName>
    <definedName name="hsthep">#REF!</definedName>
    <definedName name="HSVC1" localSheetId="2">#REF!</definedName>
    <definedName name="HSVC1">#REF!</definedName>
    <definedName name="HSVC2" localSheetId="2">#REF!</definedName>
    <definedName name="HSVC2">#REF!</definedName>
    <definedName name="HSVC3" localSheetId="2">#REF!</definedName>
    <definedName name="HSVC3">#REF!</definedName>
    <definedName name="hsvl" localSheetId="2">#REF!</definedName>
    <definedName name="hsvl">#REF!</definedName>
    <definedName name="HT" localSheetId="2">#REF!</definedName>
    <definedName name="HT">#REF!</definedName>
    <definedName name="HTHH" localSheetId="2">#REF!</definedName>
    <definedName name="HTHH">#REF!</definedName>
    <definedName name="HTML_CodePage" hidden="1">950</definedName>
    <definedName name="HTML_Control" localSheetId="1" hidden="1">{"'Sheet1'!$L$16"}</definedName>
    <definedName name="HTML_Control" localSheetId="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2">#REF!</definedName>
    <definedName name="HTNC">#REF!</definedName>
    <definedName name="HTVL" localSheetId="2">#REF!</definedName>
    <definedName name="HTVL">#REF!</definedName>
    <definedName name="huy" localSheetId="2">#REF!</definedName>
    <definedName name="huy">#REF!</definedName>
    <definedName name="I" localSheetId="2">#REF!</definedName>
    <definedName name="I">#REF!</definedName>
    <definedName name="IDLAB_COST" localSheetId="2">#REF!</definedName>
    <definedName name="IDLAB_COST">#REF!</definedName>
    <definedName name="IND_LAB" localSheetId="2">#REF!</definedName>
    <definedName name="IND_LAB">#REF!</definedName>
    <definedName name="INDMANP" localSheetId="2">#REF!</definedName>
    <definedName name="INDMANP">#REF!</definedName>
    <definedName name="j" localSheetId="2">#REF!</definedName>
    <definedName name="j">#REF!</definedName>
    <definedName name="j356C8" localSheetId="2">#REF!</definedName>
    <definedName name="j356C8">#REF!</definedName>
    <definedName name="K" localSheetId="2">#REF!</definedName>
    <definedName name="K">#REF!</definedName>
    <definedName name="k2b" localSheetId="2">#REF!</definedName>
    <definedName name="k2b">#REF!</definedName>
    <definedName name="kcong" localSheetId="2">#REF!</definedName>
    <definedName name="kcong">#REF!</definedName>
    <definedName name="KH_Chang" localSheetId="2">#REF!</definedName>
    <definedName name="KH_Chang">#REF!</definedName>
    <definedName name="Khac" localSheetId="2">#REF!</definedName>
    <definedName name="Khac">#REF!</definedName>
    <definedName name="KHOI_LUONG_DAT_DAO_DAP" localSheetId="2">#REF!</definedName>
    <definedName name="KHOI_LUONG_DAT_DAO_DAP">#REF!</definedName>
    <definedName name="Khong_can_doi" localSheetId="2">#REF!</definedName>
    <definedName name="Khong_can_doi">#REF!</definedName>
    <definedName name="KINH_PHI_DEN_BU" localSheetId="2">#REF!</definedName>
    <definedName name="KINH_PHI_DEN_BU">#REF!</definedName>
    <definedName name="KINH_PHI_DZ0.4KV" localSheetId="2">#REF!</definedName>
    <definedName name="KINH_PHI_DZ0.4KV">#REF!</definedName>
    <definedName name="KINH_PHI_KHAO_SAT__LAP_BCNCKT__TKKTTC" localSheetId="2">#REF!</definedName>
    <definedName name="KINH_PHI_KHAO_SAT__LAP_BCNCKT__TKKTTC">#REF!</definedName>
    <definedName name="KINH_PHI_KHO_BAI" localSheetId="2">#REF!</definedName>
    <definedName name="KINH_PHI_KHO_BAI">#REF!</definedName>
    <definedName name="KINH_PHI_TBA" localSheetId="2">#REF!</definedName>
    <definedName name="KINH_PHI_TBA">#REF!</definedName>
    <definedName name="kl_ME" localSheetId="2">#REF!</definedName>
    <definedName name="kl_ME">#REF!</definedName>
    <definedName name="KLTHDN" localSheetId="2">#REF!</definedName>
    <definedName name="KLTHDN">#REF!</definedName>
    <definedName name="KLVANKHUON" localSheetId="2">#REF!</definedName>
    <definedName name="KLVANKHUON">#REF!</definedName>
    <definedName name="kp1ph" localSheetId="2">#REF!</definedName>
    <definedName name="kp1ph">#REF!</definedName>
    <definedName name="KQ_Truong" localSheetId="2">#REF!</definedName>
    <definedName name="KQ_Truong">#REF!</definedName>
    <definedName name="KSTK" localSheetId="2">#REF!</definedName>
    <definedName name="KSTK">#REF!</definedName>
    <definedName name="KVC" localSheetId="2">#REF!</definedName>
    <definedName name="KVC">#REF!</definedName>
    <definedName name="L" localSheetId="2">#REF!</definedName>
    <definedName name="L">#REF!</definedName>
    <definedName name="L_mong" localSheetId="2">#REF!</definedName>
    <definedName name="L_mong">#REF!</definedName>
    <definedName name="L63x6">5800</definedName>
    <definedName name="lan" localSheetId="2">#REF!</definedName>
    <definedName name="lan">#REF!</definedName>
    <definedName name="lanhto" localSheetId="2">#REF!</definedName>
    <definedName name="lanhto">#REF!</definedName>
    <definedName name="LAP_DAT_TBA" localSheetId="2">#REF!</definedName>
    <definedName name="LAP_DAT_TBA">#REF!</definedName>
    <definedName name="LBS_22">107800000</definedName>
    <definedName name="LIET_KE_VI_TRI_DZ0.4KV" localSheetId="2">#REF!</definedName>
    <definedName name="LIET_KE_VI_TRI_DZ0.4KV">#REF!</definedName>
    <definedName name="LIET_KE_VI_TRI_DZ22KV" localSheetId="2">#REF!</definedName>
    <definedName name="LIET_KE_VI_TRI_DZ22KV">#REF!</definedName>
    <definedName name="LK_hathe" localSheetId="2">#REF!</definedName>
    <definedName name="LK_hathe">#REF!</definedName>
    <definedName name="Lmk" localSheetId="2">#REF!</definedName>
    <definedName name="Lmk">#REF!</definedName>
    <definedName name="lntt" localSheetId="2">#REF!</definedName>
    <definedName name="lntt">#REF!</definedName>
    <definedName name="Loai_TD" localSheetId="2">#REF!</definedName>
    <definedName name="Loai_TD">#REF!</definedName>
    <definedName name="lVC" localSheetId="2">#REF!</definedName>
    <definedName name="lVC">#REF!</definedName>
    <definedName name="M0.4" localSheetId="2">#REF!</definedName>
    <definedName name="M0.4">#REF!</definedName>
    <definedName name="M10aa1p" localSheetId="2">#REF!</definedName>
    <definedName name="M10aa1p">#REF!</definedName>
    <definedName name="M12aavl" localSheetId="2">#REF!</definedName>
    <definedName name="M12aavl">#REF!</definedName>
    <definedName name="M12ba3p" localSheetId="2">#REF!</definedName>
    <definedName name="M12ba3p">#REF!</definedName>
    <definedName name="M12bb1p" localSheetId="2">#REF!</definedName>
    <definedName name="M12bb1p">#REF!</definedName>
    <definedName name="M14bb1p" localSheetId="2">#REF!</definedName>
    <definedName name="M14bb1p">#REF!</definedName>
    <definedName name="M8a" localSheetId="2">#REF!</definedName>
    <definedName name="M8a">#REF!</definedName>
    <definedName name="M8aa" localSheetId="2">#REF!</definedName>
    <definedName name="M8aa">#REF!</definedName>
    <definedName name="m8aanc" localSheetId="2">#REF!</definedName>
    <definedName name="m8aanc">#REF!</definedName>
    <definedName name="m8aavl" localSheetId="2">#REF!</definedName>
    <definedName name="m8aavl">#REF!</definedName>
    <definedName name="Ma3pnc" localSheetId="2">#REF!</definedName>
    <definedName name="Ma3pnc">#REF!</definedName>
    <definedName name="Ma3pvl" localSheetId="2">#REF!</definedName>
    <definedName name="Ma3pvl">#REF!</definedName>
    <definedName name="Maa3pnc" localSheetId="2">#REF!</definedName>
    <definedName name="Maa3pnc">#REF!</definedName>
    <definedName name="Maa3pvl" localSheetId="2">#REF!</definedName>
    <definedName name="Maa3pvl">#REF!</definedName>
    <definedName name="Macro3" localSheetId="2">#REF!</definedName>
    <definedName name="Macro3">#REF!</definedName>
    <definedName name="MAJ_CON_EQP" localSheetId="2">#REF!</definedName>
    <definedName name="MAJ_CON_EQP">#REF!</definedName>
    <definedName name="MAVANKHUON" localSheetId="2">#REF!</definedName>
    <definedName name="MAVANKHUON">#REF!</definedName>
    <definedName name="MAVLTHDN" localSheetId="2">#REF!</definedName>
    <definedName name="MAVLTHDN">#REF!</definedName>
    <definedName name="Mba1p" localSheetId="2">#REF!</definedName>
    <definedName name="Mba1p">#REF!</definedName>
    <definedName name="Mba3p" localSheetId="2">#REF!</definedName>
    <definedName name="Mba3p">#REF!</definedName>
    <definedName name="Mbb3p" localSheetId="2">#REF!</definedName>
    <definedName name="Mbb3p">#REF!</definedName>
    <definedName name="mc" localSheetId="2">#REF!</definedName>
    <definedName name="mc">#REF!</definedName>
    <definedName name="MG_A" localSheetId="2">#REF!</definedName>
    <definedName name="MG_A">#REF!</definedName>
    <definedName name="MN" localSheetId="2">#REF!</definedName>
    <definedName name="MN">#REF!</definedName>
    <definedName name="mongbang" localSheetId="2">#REF!</definedName>
    <definedName name="mongbang">#REF!</definedName>
    <definedName name="mongdon" localSheetId="2">#REF!</definedName>
    <definedName name="mongdon">#REF!</definedName>
    <definedName name="Moùng" localSheetId="2">#REF!</definedName>
    <definedName name="Moùng">#REF!</definedName>
    <definedName name="MSCT" localSheetId="2">#REF!</definedName>
    <definedName name="MSCT">#REF!</definedName>
    <definedName name="mtcdg" localSheetId="2">#REF!</definedName>
    <definedName name="mtcdg">#REF!</definedName>
    <definedName name="MTMAC12" localSheetId="2">#REF!</definedName>
    <definedName name="MTMAC12">#REF!</definedName>
    <definedName name="mtram" localSheetId="2">#REF!</definedName>
    <definedName name="mtram">#REF!</definedName>
    <definedName name="myle" localSheetId="2">#REF!</definedName>
    <definedName name="myle">#REF!</definedName>
    <definedName name="n" localSheetId="2">#REF!</definedName>
    <definedName name="n">#REF!</definedName>
    <definedName name="n1pig" localSheetId="2">#REF!</definedName>
    <definedName name="n1pig">#REF!</definedName>
    <definedName name="N1pIGnc" localSheetId="2">#REF!</definedName>
    <definedName name="N1pIGnc">#REF!</definedName>
    <definedName name="N1pIGvc" localSheetId="2">#REF!</definedName>
    <definedName name="N1pIGvc">#REF!</definedName>
    <definedName name="N1pIGvl" localSheetId="2">#REF!</definedName>
    <definedName name="N1pIGvl">#REF!</definedName>
    <definedName name="n1pind" localSheetId="2">#REF!</definedName>
    <definedName name="n1pind">#REF!</definedName>
    <definedName name="N1pINDnc" localSheetId="2">#REF!</definedName>
    <definedName name="N1pINDnc">#REF!</definedName>
    <definedName name="N1pINDvc" localSheetId="2">#REF!</definedName>
    <definedName name="N1pINDvc">#REF!</definedName>
    <definedName name="N1pINDvl" localSheetId="2">#REF!</definedName>
    <definedName name="N1pINDvl">#REF!</definedName>
    <definedName name="n1ping" localSheetId="2">#REF!</definedName>
    <definedName name="n1ping">#REF!</definedName>
    <definedName name="N1pINGvc" localSheetId="2">#REF!</definedName>
    <definedName name="N1pINGvc">#REF!</definedName>
    <definedName name="n1pint" localSheetId="2">#REF!</definedName>
    <definedName name="n1pint">#REF!</definedName>
    <definedName name="nc" localSheetId="2">#REF!</definedName>
    <definedName name="nc">#REF!</definedName>
    <definedName name="nc_btm10" localSheetId="2">#REF!</definedName>
    <definedName name="nc_btm10">#REF!</definedName>
    <definedName name="nc_btm100" localSheetId="2">#REF!</definedName>
    <definedName name="nc_btm100">#REF!</definedName>
    <definedName name="nc3p" localSheetId="2">#REF!</definedName>
    <definedName name="nc3p">#REF!</definedName>
    <definedName name="NCBD100" localSheetId="2">#REF!</definedName>
    <definedName name="NCBD100">#REF!</definedName>
    <definedName name="NCBD200" localSheetId="2">#REF!</definedName>
    <definedName name="NCBD200">#REF!</definedName>
    <definedName name="NCBD250" localSheetId="2">#REF!</definedName>
    <definedName name="NCBD250">#REF!</definedName>
    <definedName name="NCcap0.7" localSheetId="2">#REF!</definedName>
    <definedName name="NCcap0.7">#REF!</definedName>
    <definedName name="NCcap1" localSheetId="2">#REF!</definedName>
    <definedName name="NCcap1">#REF!</definedName>
    <definedName name="NCCT3p" localSheetId="2">#REF!</definedName>
    <definedName name="NCCT3p">#REF!</definedName>
    <definedName name="ncdg" localSheetId="2">#REF!</definedName>
    <definedName name="ncdg">#REF!</definedName>
    <definedName name="NCKT" localSheetId="2">#REF!</definedName>
    <definedName name="NCKT">#REF!</definedName>
    <definedName name="nctram" localSheetId="2">#REF!</definedName>
    <definedName name="nctram">#REF!</definedName>
    <definedName name="NCVC100" localSheetId="2">#REF!</definedName>
    <definedName name="NCVC100">#REF!</definedName>
    <definedName name="NCVC200" localSheetId="2">#REF!</definedName>
    <definedName name="NCVC200">#REF!</definedName>
    <definedName name="NCVC250" localSheetId="2">#REF!</definedName>
    <definedName name="NCVC250">#REF!</definedName>
    <definedName name="NCVC3P" localSheetId="2">#REF!</definedName>
    <definedName name="NCVC3P">#REF!</definedName>
    <definedName name="NET" localSheetId="2">#REF!</definedName>
    <definedName name="NET">#REF!</definedName>
    <definedName name="NET_1" localSheetId="2">#REF!</definedName>
    <definedName name="NET_1">#REF!</definedName>
    <definedName name="NET_ANA" localSheetId="2">#REF!</definedName>
    <definedName name="NET_ANA">#REF!</definedName>
    <definedName name="NET_ANA_1" localSheetId="2">#REF!</definedName>
    <definedName name="NET_ANA_1">#REF!</definedName>
    <definedName name="NET_ANA_2" localSheetId="2">#REF!</definedName>
    <definedName name="NET_ANA_2">#REF!</definedName>
    <definedName name="Ngay" localSheetId="2">#REF!</definedName>
    <definedName name="Ngay">#REF!</definedName>
    <definedName name="NH" localSheetId="2">#REF!</definedName>
    <definedName name="NH">#REF!</definedName>
    <definedName name="NHAÂN_COÂNG" localSheetId="1">BTRAM</definedName>
    <definedName name="NHAÂN_COÂNG" localSheetId="2">'PHU LUC II'!BTRAM</definedName>
    <definedName name="NHAÂN_COÂNG">BTRAM</definedName>
    <definedName name="nhn" localSheetId="1">#REF!</definedName>
    <definedName name="nhn" localSheetId="2">#REF!</definedName>
    <definedName name="nhn">#REF!</definedName>
    <definedName name="NHot" localSheetId="1">#REF!</definedName>
    <definedName name="NHot" localSheetId="2">#REF!</definedName>
    <definedName name="NHot">#REF!</definedName>
    <definedName name="nhu" localSheetId="1">#REF!</definedName>
    <definedName name="nhu" localSheetId="2">#REF!</definedName>
    <definedName name="nhu">#REF!</definedName>
    <definedName name="nhua" localSheetId="2">#REF!</definedName>
    <definedName name="nhua">#REF!</definedName>
    <definedName name="nhuad" localSheetId="2">#REF!</definedName>
    <definedName name="nhuad">#REF!</definedName>
    <definedName name="nig" localSheetId="2">#REF!</definedName>
    <definedName name="nig">#REF!</definedName>
    <definedName name="nig1p" localSheetId="2">#REF!</definedName>
    <definedName name="nig1p">#REF!</definedName>
    <definedName name="nig3p" localSheetId="2">#REF!</definedName>
    <definedName name="nig3p">#REF!</definedName>
    <definedName name="NIGnc" localSheetId="2">#REF!</definedName>
    <definedName name="NIGnc">#REF!</definedName>
    <definedName name="nignc1p" localSheetId="2">#REF!</definedName>
    <definedName name="nignc1p">#REF!</definedName>
    <definedName name="NIGvc" localSheetId="2">#REF!</definedName>
    <definedName name="NIGvc">#REF!</definedName>
    <definedName name="NIGvl" localSheetId="2">#REF!</definedName>
    <definedName name="NIGvl">#REF!</definedName>
    <definedName name="nigvl1p" localSheetId="2">#REF!</definedName>
    <definedName name="nigvl1p">#REF!</definedName>
    <definedName name="nin" localSheetId="2">#REF!</definedName>
    <definedName name="nin">#REF!</definedName>
    <definedName name="nin1903p" localSheetId="2">#REF!</definedName>
    <definedName name="nin1903p">#REF!</definedName>
    <definedName name="nin3p" localSheetId="2">#REF!</definedName>
    <definedName name="nin3p">#REF!</definedName>
    <definedName name="nind" localSheetId="2">#REF!</definedName>
    <definedName name="nind">#REF!</definedName>
    <definedName name="nind1p" localSheetId="2">#REF!</definedName>
    <definedName name="nind1p">#REF!</definedName>
    <definedName name="nind3p" localSheetId="2">#REF!</definedName>
    <definedName name="nind3p">#REF!</definedName>
    <definedName name="NINDnc" localSheetId="2">#REF!</definedName>
    <definedName name="NINDnc">#REF!</definedName>
    <definedName name="nindnc1p" localSheetId="2">#REF!</definedName>
    <definedName name="nindnc1p">#REF!</definedName>
    <definedName name="NINDvc" localSheetId="2">#REF!</definedName>
    <definedName name="NINDvc">#REF!</definedName>
    <definedName name="NINDvl" localSheetId="2">#REF!</definedName>
    <definedName name="NINDvl">#REF!</definedName>
    <definedName name="nindvl1p" localSheetId="2">#REF!</definedName>
    <definedName name="nindvl1p">#REF!</definedName>
    <definedName name="ning1p" localSheetId="2">#REF!</definedName>
    <definedName name="ning1p">#REF!</definedName>
    <definedName name="ningnc1p" localSheetId="2">#REF!</definedName>
    <definedName name="ningnc1p">#REF!</definedName>
    <definedName name="ningvl1p" localSheetId="2">#REF!</definedName>
    <definedName name="ningvl1p">#REF!</definedName>
    <definedName name="NINnc" localSheetId="2">#REF!</definedName>
    <definedName name="NINnc">#REF!</definedName>
    <definedName name="nint1p" localSheetId="2">#REF!</definedName>
    <definedName name="nint1p">#REF!</definedName>
    <definedName name="nintnc1p" localSheetId="2">#REF!</definedName>
    <definedName name="nintnc1p">#REF!</definedName>
    <definedName name="nintvl1p" localSheetId="2">#REF!</definedName>
    <definedName name="nintvl1p">#REF!</definedName>
    <definedName name="NINvc" localSheetId="2">#REF!</definedName>
    <definedName name="NINvc">#REF!</definedName>
    <definedName name="NINvl" localSheetId="2">#REF!</definedName>
    <definedName name="NINvl">#REF!</definedName>
    <definedName name="nl" localSheetId="2">#REF!</definedName>
    <definedName name="nl">#REF!</definedName>
    <definedName name="nl1p" localSheetId="2">#REF!</definedName>
    <definedName name="nl1p">#REF!</definedName>
    <definedName name="nl3p" localSheetId="2">#REF!</definedName>
    <definedName name="nl3p">#REF!</definedName>
    <definedName name="nlht" localSheetId="2">#REF!</definedName>
    <definedName name="nlht">#REF!</definedName>
    <definedName name="NLTK1p" localSheetId="2">#REF!</definedName>
    <definedName name="NLTK1p">#REF!</definedName>
    <definedName name="nn" localSheetId="2">#REF!</definedName>
    <definedName name="nn">#REF!</definedName>
    <definedName name="nn1p" localSheetId="2">#REF!</definedName>
    <definedName name="nn1p">#REF!</definedName>
    <definedName name="nn3p" localSheetId="2">#REF!</definedName>
    <definedName name="nn3p">#REF!</definedName>
    <definedName name="No" localSheetId="2">#REF!</definedName>
    <definedName name="No">#REF!</definedName>
    <definedName name="NQD" localSheetId="2">#REF!</definedName>
    <definedName name="NQD">#REF!</definedName>
    <definedName name="NQQH" localSheetId="2">#REF!</definedName>
    <definedName name="NQQH">#REF!</definedName>
    <definedName name="NSNN" localSheetId="2">#REF!</definedName>
    <definedName name="NSNN">#REF!</definedName>
    <definedName name="nx" localSheetId="2">#REF!</definedName>
    <definedName name="nx">#REF!</definedName>
    <definedName name="ophom" localSheetId="2">#REF!</definedName>
    <definedName name="ophom">#REF!</definedName>
    <definedName name="osc" localSheetId="2">#REF!</definedName>
    <definedName name="osc">#REF!</definedName>
    <definedName name="PA" localSheetId="2">#REF!</definedName>
    <definedName name="PA">#REF!</definedName>
    <definedName name="panen" localSheetId="2">#REF!</definedName>
    <definedName name="panen">#REF!</definedName>
    <definedName name="PC" localSheetId="2">#REF!</definedName>
    <definedName name="PC">#REF!</definedName>
    <definedName name="Phan_cap" localSheetId="2">#REF!</definedName>
    <definedName name="Phan_cap">#REF!</definedName>
    <definedName name="PHAN_DIEN_DZ0.4KV" localSheetId="2">#REF!</definedName>
    <definedName name="PHAN_DIEN_DZ0.4KV">#REF!</definedName>
    <definedName name="PHAN_DIEN_TBA" localSheetId="2">#REF!</definedName>
    <definedName name="PHAN_DIEN_TBA">#REF!</definedName>
    <definedName name="PHAN_MUA_SAM_DZ0.4KV" localSheetId="2">#REF!</definedName>
    <definedName name="PHAN_MUA_SAM_DZ0.4KV">#REF!</definedName>
    <definedName name="Phi_le_phi" localSheetId="2">#REF!</definedName>
    <definedName name="Phi_le_phi">#REF!</definedName>
    <definedName name="phu_luc_vua" localSheetId="2">#REF!</definedName>
    <definedName name="phu_luc_vua">#REF!</definedName>
    <definedName name="PLKL" localSheetId="2">#REF!</definedName>
    <definedName name="PLKL">#REF!</definedName>
    <definedName name="PRICE" localSheetId="2">#REF!</definedName>
    <definedName name="PRICE">#REF!</definedName>
    <definedName name="PRICE1" localSheetId="2">#REF!</definedName>
    <definedName name="PRICE1">#REF!</definedName>
    <definedName name="_xlnm.Print_Area" localSheetId="1">'PHU LUC I'!$A$1:$AH$460</definedName>
    <definedName name="_xlnm.Print_Area" localSheetId="2">'PHU LUC II'!$A$1:$AH$114</definedName>
    <definedName name="_xlnm.Print_Area">#REF!</definedName>
    <definedName name="_xlnm.Print_Titles" localSheetId="1">'PHU LUC I'!$6:$10</definedName>
    <definedName name="_xlnm.Print_Titles" localSheetId="2">'PHU LUC II'!$5:$9</definedName>
    <definedName name="_xlnm.Print_Titles">#N/A</definedName>
    <definedName name="PRINT_TITLES_MI" localSheetId="2">#REF!</definedName>
    <definedName name="PRINT_TITLES_MI">#REF!</definedName>
    <definedName name="PRINTA" localSheetId="2">#REF!</definedName>
    <definedName name="PRINTA">#REF!</definedName>
    <definedName name="PRINTB" localSheetId="2">#REF!</definedName>
    <definedName name="PRINTB">#REF!</definedName>
    <definedName name="PRINTC" localSheetId="2">#REF!</definedName>
    <definedName name="PRINTC">#REF!</definedName>
    <definedName name="PROPOSAL" localSheetId="2">#REF!</definedName>
    <definedName name="PROPOSAL">#REF!</definedName>
    <definedName name="pt" localSheetId="2">#REF!</definedName>
    <definedName name="pt">#REF!</definedName>
    <definedName name="PT_Duong" localSheetId="2">#REF!</definedName>
    <definedName name="PT_Duong">#REF!</definedName>
    <definedName name="ptdg" localSheetId="2">#REF!</definedName>
    <definedName name="ptdg">#REF!</definedName>
    <definedName name="PTDG_cau" localSheetId="2">#REF!</definedName>
    <definedName name="PTDG_cau">#REF!</definedName>
    <definedName name="PTNC" localSheetId="2">#REF!</definedName>
    <definedName name="PTNC">#REF!</definedName>
    <definedName name="pvd" localSheetId="2">#REF!</definedName>
    <definedName name="pvd">#REF!</definedName>
    <definedName name="qtdm" localSheetId="2">#REF!</definedName>
    <definedName name="qtdm">#REF!</definedName>
    <definedName name="ra11p" localSheetId="2">#REF!</definedName>
    <definedName name="ra11p">#REF!</definedName>
    <definedName name="ra13p" localSheetId="2">#REF!</definedName>
    <definedName name="ra13p">#REF!</definedName>
    <definedName name="rack1" localSheetId="2">#REF!</definedName>
    <definedName name="rack1">#REF!</definedName>
    <definedName name="rack2" localSheetId="2">#REF!</definedName>
    <definedName name="rack2">#REF!</definedName>
    <definedName name="rack3" localSheetId="2">#REF!</definedName>
    <definedName name="rack3">#REF!</definedName>
    <definedName name="rack4" localSheetId="2">#REF!</definedName>
    <definedName name="rack4">#REF!</definedName>
    <definedName name="rate">14000</definedName>
    <definedName name="_xlnm.Recorder" localSheetId="2">#REF!</definedName>
    <definedName name="_xlnm.Recorder">#REF!</definedName>
    <definedName name="RECOUT">#N/A</definedName>
    <definedName name="RFP003A" localSheetId="2">#REF!</definedName>
    <definedName name="RFP003A">#REF!</definedName>
    <definedName name="RFP003B" localSheetId="2">#REF!</definedName>
    <definedName name="RFP003B">#REF!</definedName>
    <definedName name="RFP003C" localSheetId="2">#REF!</definedName>
    <definedName name="RFP003C">#REF!</definedName>
    <definedName name="RFP003D" localSheetId="2">#REF!</definedName>
    <definedName name="RFP003D">#REF!</definedName>
    <definedName name="RFP003E" localSheetId="2">#REF!</definedName>
    <definedName name="RFP003E">#REF!</definedName>
    <definedName name="RFP003F" localSheetId="2">#REF!</definedName>
    <definedName name="RFP003F">#REF!</definedName>
    <definedName name="RGHGSD" localSheetId="1" hidden="1">{"'Sheet1'!$L$16"}</definedName>
    <definedName name="RGHGSD" localSheetId="2" hidden="1">{"'Sheet1'!$L$16"}</definedName>
    <definedName name="RGHGSD" hidden="1">{"'Sheet1'!$L$16"}</definedName>
    <definedName name="rong1" localSheetId="2">#REF!</definedName>
    <definedName name="rong1">#REF!</definedName>
    <definedName name="rong2" localSheetId="2">#REF!</definedName>
    <definedName name="rong2">#REF!</definedName>
    <definedName name="rong3" localSheetId="2">#REF!</definedName>
    <definedName name="rong3">#REF!</definedName>
    <definedName name="rong4" localSheetId="2">#REF!</definedName>
    <definedName name="rong4">#REF!</definedName>
    <definedName name="rong5" localSheetId="2">#REF!</definedName>
    <definedName name="rong5">#REF!</definedName>
    <definedName name="rong6" localSheetId="2">#REF!</definedName>
    <definedName name="rong6">#REF!</definedName>
    <definedName name="san" localSheetId="2">#REF!</definedName>
    <definedName name="san">#REF!</definedName>
    <definedName name="sand" localSheetId="2">#REF!</definedName>
    <definedName name="sand">#REF!</definedName>
    <definedName name="SCH" localSheetId="2">#REF!</definedName>
    <definedName name="SCH">#REF!</definedName>
    <definedName name="SCT" localSheetId="2">#REF!</definedName>
    <definedName name="SCT">#REF!</definedName>
    <definedName name="sd1p" localSheetId="2">#REF!</definedName>
    <definedName name="sd1p">#REF!</definedName>
    <definedName name="sd3p" localSheetId="2">#REF!</definedName>
    <definedName name="sd3p">#REF!</definedName>
    <definedName name="SDMONG" localSheetId="2">#REF!</definedName>
    <definedName name="SDMONG">#REF!</definedName>
    <definedName name="sho" localSheetId="2">#REF!</definedName>
    <definedName name="sho">#REF!</definedName>
    <definedName name="sht" localSheetId="2">#REF!</definedName>
    <definedName name="sht">#REF!</definedName>
    <definedName name="sht1p" localSheetId="2">#REF!</definedName>
    <definedName name="sht1p">#REF!</definedName>
    <definedName name="sht3p" localSheetId="2">#REF!</definedName>
    <definedName name="sht3p">#REF!</definedName>
    <definedName name="SIZE" localSheetId="2">#REF!</definedName>
    <definedName name="SIZE">#REF!</definedName>
    <definedName name="SL_CRD" localSheetId="2">#REF!</definedName>
    <definedName name="SL_CRD">#REF!</definedName>
    <definedName name="SL_CRS" localSheetId="2">#REF!</definedName>
    <definedName name="SL_CRS">#REF!</definedName>
    <definedName name="SL_CS" localSheetId="2">#REF!</definedName>
    <definedName name="SL_CS">#REF!</definedName>
    <definedName name="SL_DD" localSheetId="2">#REF!</definedName>
    <definedName name="SL_DD">#REF!</definedName>
    <definedName name="slg" localSheetId="2">#REF!</definedName>
    <definedName name="slg">#REF!</definedName>
    <definedName name="soc3p" localSheetId="2">#REF!</definedName>
    <definedName name="soc3p">#REF!</definedName>
    <definedName name="Soi" localSheetId="2">#REF!</definedName>
    <definedName name="Soi">#REF!</definedName>
    <definedName name="soichon12" localSheetId="2">#REF!</definedName>
    <definedName name="soichon12">#REF!</definedName>
    <definedName name="soichon24" localSheetId="2">#REF!</definedName>
    <definedName name="soichon24">#REF!</definedName>
    <definedName name="soichon46" localSheetId="2">#REF!</definedName>
    <definedName name="soichon46">#REF!</definedName>
    <definedName name="solieu" localSheetId="2">#REF!</definedName>
    <definedName name="solieu">#REF!</definedName>
    <definedName name="SPEC" localSheetId="2">#REF!</definedName>
    <definedName name="SPEC">#REF!</definedName>
    <definedName name="SPECSUMMARY" localSheetId="2">#REF!</definedName>
    <definedName name="SPECSUMMARY">#REF!</definedName>
    <definedName name="ss" localSheetId="2">#REF!</definedName>
    <definedName name="ss">#REF!</definedName>
    <definedName name="sss" localSheetId="2">#REF!</definedName>
    <definedName name="sss">#REF!</definedName>
    <definedName name="st1p" localSheetId="2">#REF!</definedName>
    <definedName name="st1p">#REF!</definedName>
    <definedName name="st3p" localSheetId="2">#REF!</definedName>
    <definedName name="st3p">#REF!</definedName>
    <definedName name="Start_1" localSheetId="2">#REF!</definedName>
    <definedName name="Start_1">#REF!</definedName>
    <definedName name="Start_10" localSheetId="2">#REF!</definedName>
    <definedName name="Start_10">#REF!</definedName>
    <definedName name="Start_11" localSheetId="2">#REF!</definedName>
    <definedName name="Start_11">#REF!</definedName>
    <definedName name="Start_12" localSheetId="2">#REF!</definedName>
    <definedName name="Start_12">#REF!</definedName>
    <definedName name="Start_13" localSheetId="2">#REF!</definedName>
    <definedName name="Start_13">#REF!</definedName>
    <definedName name="Start_2" localSheetId="2">#REF!</definedName>
    <definedName name="Start_2">#REF!</definedName>
    <definedName name="Start_3" localSheetId="2">#REF!</definedName>
    <definedName name="Start_3">#REF!</definedName>
    <definedName name="Start_4" localSheetId="2">#REF!</definedName>
    <definedName name="Start_4">#REF!</definedName>
    <definedName name="Start_5" localSheetId="2">#REF!</definedName>
    <definedName name="Start_5">#REF!</definedName>
    <definedName name="Start_6" localSheetId="2">#REF!</definedName>
    <definedName name="Start_6">#REF!</definedName>
    <definedName name="Start_7" localSheetId="2">#REF!</definedName>
    <definedName name="Start_7">#REF!</definedName>
    <definedName name="Start_8" localSheetId="2">#REF!</definedName>
    <definedName name="Start_8">#REF!</definedName>
    <definedName name="Start_9" localSheetId="2">#REF!</definedName>
    <definedName name="Start_9">#REF!</definedName>
    <definedName name="SU" localSheetId="2">#REF!</definedName>
    <definedName name="SU">#REF!</definedName>
    <definedName name="sub" localSheetId="2">#REF!</definedName>
    <definedName name="sub">#REF!</definedName>
    <definedName name="SUMMARY" localSheetId="2">#REF!</definedName>
    <definedName name="SUMMARY">#REF!</definedName>
    <definedName name="sur" localSheetId="2">#REF!</definedName>
    <definedName name="sur">#REF!</definedName>
    <definedName name="t" localSheetId="2">#REF!</definedName>
    <definedName name="t">#REF!</definedName>
    <definedName name="t101p" localSheetId="2">#REF!</definedName>
    <definedName name="t101p">#REF!</definedName>
    <definedName name="t103p" localSheetId="2">#REF!</definedName>
    <definedName name="t103p">#REF!</definedName>
    <definedName name="t10m" localSheetId="2">#REF!</definedName>
    <definedName name="t10m">#REF!</definedName>
    <definedName name="t10nc1p" localSheetId="2">#REF!</definedName>
    <definedName name="t10nc1p">#REF!</definedName>
    <definedName name="t10vl1p" localSheetId="2">#REF!</definedName>
    <definedName name="t10vl1p">#REF!</definedName>
    <definedName name="t121p" localSheetId="2">#REF!</definedName>
    <definedName name="t121p">#REF!</definedName>
    <definedName name="t123p" localSheetId="2">#REF!</definedName>
    <definedName name="t123p">#REF!</definedName>
    <definedName name="T12nc" localSheetId="2">#REF!</definedName>
    <definedName name="T12nc">#REF!</definedName>
    <definedName name="t12nc3p" localSheetId="2">#REF!</definedName>
    <definedName name="t12nc3p">#REF!</definedName>
    <definedName name="T12vc" localSheetId="2">#REF!</definedName>
    <definedName name="T12vc">#REF!</definedName>
    <definedName name="T12vl" localSheetId="2">#REF!</definedName>
    <definedName name="T12vl">#REF!</definedName>
    <definedName name="t141p" localSheetId="2">#REF!</definedName>
    <definedName name="t141p">#REF!</definedName>
    <definedName name="t143p" localSheetId="2">#REF!</definedName>
    <definedName name="t143p">#REF!</definedName>
    <definedName name="t7m" localSheetId="2">#REF!</definedName>
    <definedName name="t7m">#REF!</definedName>
    <definedName name="t8m" localSheetId="2">#REF!</definedName>
    <definedName name="t8m">#REF!</definedName>
    <definedName name="Tæng_c_ng_suÊt_hiÖn_t_i">"THOP"</definedName>
    <definedName name="TAN" localSheetId="2">#REF!</definedName>
    <definedName name="TAN">#REF!</definedName>
    <definedName name="TaxTV">10%</definedName>
    <definedName name="TaxXL">5%</definedName>
    <definedName name="TBA" localSheetId="2">#REF!</definedName>
    <definedName name="TBA">#REF!</definedName>
    <definedName name="tbtram" localSheetId="2">#REF!</definedName>
    <definedName name="tbtram">#REF!</definedName>
    <definedName name="TBXD" localSheetId="2">#REF!</definedName>
    <definedName name="TBXD">#REF!</definedName>
    <definedName name="TC" localSheetId="2">#REF!</definedName>
    <definedName name="TC">#REF!</definedName>
    <definedName name="TC_NHANH1" localSheetId="2">#REF!</definedName>
    <definedName name="TC_NHANH1">#REF!</definedName>
    <definedName name="TD" localSheetId="2">#REF!</definedName>
    <definedName name="TD">#REF!</definedName>
    <definedName name="TD12vl" localSheetId="2">#REF!</definedName>
    <definedName name="TD12vl">#REF!</definedName>
    <definedName name="TD1p1nc" localSheetId="2">#REF!</definedName>
    <definedName name="TD1p1nc">#REF!</definedName>
    <definedName name="td1p1vc" localSheetId="2">#REF!</definedName>
    <definedName name="td1p1vc">#REF!</definedName>
    <definedName name="TD1p1vl" localSheetId="2">#REF!</definedName>
    <definedName name="TD1p1vl">#REF!</definedName>
    <definedName name="td3p" localSheetId="2">#REF!</definedName>
    <definedName name="td3p">#REF!</definedName>
    <definedName name="TDctnc" localSheetId="2">#REF!</definedName>
    <definedName name="TDctnc">#REF!</definedName>
    <definedName name="TDctvc" localSheetId="2">#REF!</definedName>
    <definedName name="TDctvc">#REF!</definedName>
    <definedName name="TDctvl" localSheetId="2">#REF!</definedName>
    <definedName name="TDctvl">#REF!</definedName>
    <definedName name="tdia" localSheetId="2">#REF!</definedName>
    <definedName name="tdia">#REF!</definedName>
    <definedName name="tdnc1p" localSheetId="2">#REF!</definedName>
    <definedName name="tdnc1p">#REF!</definedName>
    <definedName name="tdt" localSheetId="2">#REF!</definedName>
    <definedName name="tdt">#REF!</definedName>
    <definedName name="tdtr2cnc" localSheetId="2">#REF!</definedName>
    <definedName name="tdtr2cnc">#REF!</definedName>
    <definedName name="tdtr2cvl" localSheetId="2">#REF!</definedName>
    <definedName name="tdtr2cvl">#REF!</definedName>
    <definedName name="tdvl1p" localSheetId="2">#REF!</definedName>
    <definedName name="tdvl1p">#REF!</definedName>
    <definedName name="tenck" localSheetId="2">#REF!</definedName>
    <definedName name="tenck">#REF!</definedName>
    <definedName name="Test5" localSheetId="2">#REF!</definedName>
    <definedName name="Test5">#REF!</definedName>
    <definedName name="thang" localSheetId="2">#REF!</definedName>
    <definedName name="thang">#REF!</definedName>
    <definedName name="thanhtien" localSheetId="2">#REF!</definedName>
    <definedName name="thanhtien">#REF!</definedName>
    <definedName name="THchon" localSheetId="2">#REF!</definedName>
    <definedName name="THchon">#REF!</definedName>
    <definedName name="thdt" localSheetId="2">#REF!</definedName>
    <definedName name="thdt">#REF!</definedName>
    <definedName name="THDT_HT_DAO_THUONG" localSheetId="2">#REF!</definedName>
    <definedName name="THDT_HT_DAO_THUONG">#REF!</definedName>
    <definedName name="THDT_HT_XOM_NOI" localSheetId="2">#REF!</definedName>
    <definedName name="THDT_HT_XOM_NOI">#REF!</definedName>
    <definedName name="THDT_NPP_XOM_NOI" localSheetId="2">#REF!</definedName>
    <definedName name="THDT_NPP_XOM_NOI">#REF!</definedName>
    <definedName name="THDT_TBA_XOM_NOI" localSheetId="2">#REF!</definedName>
    <definedName name="THDT_TBA_XOM_NOI">#REF!</definedName>
    <definedName name="thepban" localSheetId="2">#REF!</definedName>
    <definedName name="thepban">#REF!</definedName>
    <definedName name="thepgoc25_60" localSheetId="2">#REF!</definedName>
    <definedName name="thepgoc25_60">#REF!</definedName>
    <definedName name="thepgoc63_75" localSheetId="2">#REF!</definedName>
    <definedName name="thepgoc63_75">#REF!</definedName>
    <definedName name="thepgoc80_100" localSheetId="2">#REF!</definedName>
    <definedName name="thepgoc80_100">#REF!</definedName>
    <definedName name="thepma">10500</definedName>
    <definedName name="theptron12" localSheetId="2">#REF!</definedName>
    <definedName name="theptron12">#REF!</definedName>
    <definedName name="theptron14_22" localSheetId="2">#REF!</definedName>
    <definedName name="theptron14_22">#REF!</definedName>
    <definedName name="theptron6_8" localSheetId="2">#REF!</definedName>
    <definedName name="theptron6_8">#REF!</definedName>
    <definedName name="thetichck" localSheetId="2">#REF!</definedName>
    <definedName name="thetichck">#REF!</definedName>
    <definedName name="THGO1pnc" localSheetId="2">#REF!</definedName>
    <definedName name="THGO1pnc">#REF!</definedName>
    <definedName name="thht" localSheetId="2">#REF!</definedName>
    <definedName name="thht">#REF!</definedName>
    <definedName name="THI" localSheetId="2">#REF!</definedName>
    <definedName name="THI">#REF!</definedName>
    <definedName name="thkp3" localSheetId="2">#REF!</definedName>
    <definedName name="thkp3">#REF!</definedName>
    <definedName name="THOP">"THOP"</definedName>
    <definedName name="THT" localSheetId="2">#REF!</definedName>
    <definedName name="THT">#REF!</definedName>
    <definedName name="thtich1" localSheetId="2">#REF!</definedName>
    <definedName name="thtich1">#REF!</definedName>
    <definedName name="thtich2" localSheetId="2">#REF!</definedName>
    <definedName name="thtich2">#REF!</definedName>
    <definedName name="thtich3" localSheetId="2">#REF!</definedName>
    <definedName name="thtich3">#REF!</definedName>
    <definedName name="thtich4" localSheetId="2">#REF!</definedName>
    <definedName name="thtich4">#REF!</definedName>
    <definedName name="thtich5" localSheetId="2">#REF!</definedName>
    <definedName name="thtich5">#REF!</definedName>
    <definedName name="thtich6" localSheetId="2">#REF!</definedName>
    <definedName name="thtich6">#REF!</definedName>
    <definedName name="thtt" localSheetId="2">#REF!</definedName>
    <definedName name="thtt">#REF!</definedName>
    <definedName name="Tien" localSheetId="2">#REF!</definedName>
    <definedName name="Tien">#REF!</definedName>
    <definedName name="TIENLUONG" localSheetId="2">#REF!</definedName>
    <definedName name="TIENLUONG">#REF!</definedName>
    <definedName name="Tiepdiama">9500</definedName>
    <definedName name="TIEU_HAO_VAT_TU_DZ0.4KV" localSheetId="2">#REF!</definedName>
    <definedName name="TIEU_HAO_VAT_TU_DZ0.4KV">#REF!</definedName>
    <definedName name="TIEU_HAO_VAT_TU_DZ22KV" localSheetId="2">#REF!</definedName>
    <definedName name="TIEU_HAO_VAT_TU_DZ22KV">#REF!</definedName>
    <definedName name="TIEU_HAO_VAT_TU_TBA" localSheetId="2">#REF!</definedName>
    <definedName name="TIEU_HAO_VAT_TU_TBA">#REF!</definedName>
    <definedName name="TIT" localSheetId="2">#REF!</definedName>
    <definedName name="TIT">#REF!</definedName>
    <definedName name="TITAN" localSheetId="2">#REF!</definedName>
    <definedName name="TITAN">#REF!</definedName>
    <definedName name="tk" localSheetId="2">#REF!</definedName>
    <definedName name="tk">#REF!</definedName>
    <definedName name="TLAC120" localSheetId="2">#REF!</definedName>
    <definedName name="TLAC120">#REF!</definedName>
    <definedName name="TLAC35" localSheetId="2">#REF!</definedName>
    <definedName name="TLAC35">#REF!</definedName>
    <definedName name="TLAC50" localSheetId="2">#REF!</definedName>
    <definedName name="TLAC50">#REF!</definedName>
    <definedName name="TLAC70" localSheetId="2">#REF!</definedName>
    <definedName name="TLAC70">#REF!</definedName>
    <definedName name="TLAC95" localSheetId="2">#REF!</definedName>
    <definedName name="TLAC95">#REF!</definedName>
    <definedName name="Tle" localSheetId="2">#REF!</definedName>
    <definedName name="Tle">#REF!</definedName>
    <definedName name="Tong_co" localSheetId="2">#REF!</definedName>
    <definedName name="Tong_co">#REF!</definedName>
    <definedName name="TONG_GIA_TRI_CONG_TRINH" localSheetId="2">#REF!</definedName>
    <definedName name="TONG_GIA_TRI_CONG_TRINH">#REF!</definedName>
    <definedName name="TONG_HOP_THI_NGHIEM_DZ0.4KV" localSheetId="2">#REF!</definedName>
    <definedName name="TONG_HOP_THI_NGHIEM_DZ0.4KV">#REF!</definedName>
    <definedName name="TONG_HOP_THI_NGHIEM_DZ22KV" localSheetId="2">#REF!</definedName>
    <definedName name="TONG_HOP_THI_NGHIEM_DZ22KV">#REF!</definedName>
    <definedName name="TONG_KE_TBA" localSheetId="2">#REF!</definedName>
    <definedName name="TONG_KE_TBA">#REF!</definedName>
    <definedName name="Tong_no" localSheetId="2">#REF!</definedName>
    <definedName name="Tong_no">#REF!</definedName>
    <definedName name="tongbt" localSheetId="2">#REF!</definedName>
    <definedName name="tongbt">#REF!</definedName>
    <definedName name="tongcong" localSheetId="2">#REF!</definedName>
    <definedName name="tongcong">#REF!</definedName>
    <definedName name="tongdientich" localSheetId="2">#REF!</definedName>
    <definedName name="tongdientich">#REF!</definedName>
    <definedName name="TONGDUTOAN" localSheetId="2">#REF!</definedName>
    <definedName name="TONGDUTOAN">#REF!</definedName>
    <definedName name="tongthep" localSheetId="2">#REF!</definedName>
    <definedName name="tongthep">#REF!</definedName>
    <definedName name="tongthetich" localSheetId="2">#REF!</definedName>
    <definedName name="tongthetich">#REF!</definedName>
    <definedName name="Tonmai" localSheetId="2">#REF!</definedName>
    <definedName name="Tonmai">#REF!</definedName>
    <definedName name="TPLRP" localSheetId="2">#REF!</definedName>
    <definedName name="TPLRP">#REF!</definedName>
    <definedName name="Tra_DM_su_dung" localSheetId="2">#REF!</definedName>
    <definedName name="Tra_DM_su_dung">#REF!</definedName>
    <definedName name="Tra_don_gia_KS" localSheetId="2">#REF!</definedName>
    <definedName name="Tra_don_gia_KS">#REF!</definedName>
    <definedName name="Tra_DTCT" localSheetId="2">#REF!</definedName>
    <definedName name="Tra_DTCT">#REF!</definedName>
    <definedName name="Tra_tim_hang_mucPT_trung" localSheetId="2">#REF!</definedName>
    <definedName name="Tra_tim_hang_mucPT_trung">#REF!</definedName>
    <definedName name="Tra_TL" localSheetId="2">#REF!</definedName>
    <definedName name="Tra_TL">#REF!</definedName>
    <definedName name="Tra_ty_le2" localSheetId="2">#REF!</definedName>
    <definedName name="Tra_ty_le2">#REF!</definedName>
    <definedName name="Tra_ty_le3" localSheetId="2">#REF!</definedName>
    <definedName name="Tra_ty_le3">#REF!</definedName>
    <definedName name="Tra_ty_le4" localSheetId="2">#REF!</definedName>
    <definedName name="Tra_ty_le4">#REF!</definedName>
    <definedName name="Tra_ty_le5" localSheetId="2">#REF!</definedName>
    <definedName name="Tra_ty_le5">#REF!</definedName>
    <definedName name="TRADE2" localSheetId="2">#REF!</definedName>
    <definedName name="TRADE2">#REF!</definedName>
    <definedName name="trt" localSheetId="2">#REF!</definedName>
    <definedName name="trt">#REF!</definedName>
    <definedName name="TT_1P" localSheetId="2">#REF!</definedName>
    <definedName name="TT_1P">#REF!</definedName>
    <definedName name="TT_3p" localSheetId="2">#REF!</definedName>
    <definedName name="TT_3p">#REF!</definedName>
    <definedName name="ttbt" localSheetId="2">#REF!</definedName>
    <definedName name="ttbt">#REF!</definedName>
    <definedName name="TTDD1P" localSheetId="2">#REF!</definedName>
    <definedName name="TTDD1P">#REF!</definedName>
    <definedName name="TTDKKH" localSheetId="2">#REF!</definedName>
    <definedName name="TTDKKH">#REF!</definedName>
    <definedName name="tthi" localSheetId="2">#REF!</definedName>
    <definedName name="tthi">#REF!</definedName>
    <definedName name="ttronmk" localSheetId="2">#REF!</definedName>
    <definedName name="ttronmk">#REF!</definedName>
    <definedName name="tv75nc" localSheetId="2">#REF!</definedName>
    <definedName name="tv75nc">#REF!</definedName>
    <definedName name="tv75vl" localSheetId="2">#REF!</definedName>
    <definedName name="tv75vl">#REF!</definedName>
    <definedName name="TW" localSheetId="2">#REF!</definedName>
    <definedName name="TW">#REF!</definedName>
    <definedName name="ty_le" localSheetId="2">#REF!</definedName>
    <definedName name="ty_le">#REF!</definedName>
    <definedName name="ty_le_BTN" localSheetId="2">#REF!</definedName>
    <definedName name="ty_le_BTN">#REF!</definedName>
    <definedName name="Ty_le1" localSheetId="2">#REF!</definedName>
    <definedName name="Ty_le1">#REF!</definedName>
    <definedName name="upnoc" localSheetId="2">#REF!</definedName>
    <definedName name="upnoc">#REF!</definedName>
    <definedName name="uu" localSheetId="2">#REF!</definedName>
    <definedName name="uu">#REF!</definedName>
    <definedName name="VAÄT_LIEÄU">"ATRAM"</definedName>
    <definedName name="Value0" localSheetId="2">#REF!</definedName>
    <definedName name="Value0">#REF!</definedName>
    <definedName name="Value1" localSheetId="2">#REF!</definedName>
    <definedName name="Value1">#REF!</definedName>
    <definedName name="Value10" localSheetId="2">#REF!</definedName>
    <definedName name="Value10">#REF!</definedName>
    <definedName name="Value11" localSheetId="2">#REF!</definedName>
    <definedName name="Value11">#REF!</definedName>
    <definedName name="Value12" localSheetId="2">#REF!</definedName>
    <definedName name="Value12">#REF!</definedName>
    <definedName name="Value13" localSheetId="2">#REF!</definedName>
    <definedName name="Value13">#REF!</definedName>
    <definedName name="Value14" localSheetId="2">#REF!</definedName>
    <definedName name="Value14">#REF!</definedName>
    <definedName name="Value15" localSheetId="2">#REF!</definedName>
    <definedName name="Value15">#REF!</definedName>
    <definedName name="Value16" localSheetId="2">#REF!</definedName>
    <definedName name="Value16">#REF!</definedName>
    <definedName name="Value17" localSheetId="2">#REF!</definedName>
    <definedName name="Value17">#REF!</definedName>
    <definedName name="Value18" localSheetId="2">#REF!</definedName>
    <definedName name="Value18">#REF!</definedName>
    <definedName name="Value19" localSheetId="2">#REF!</definedName>
    <definedName name="Value19">#REF!</definedName>
    <definedName name="Value2" localSheetId="2">#REF!</definedName>
    <definedName name="Value2">#REF!</definedName>
    <definedName name="Value20" localSheetId="2">#REF!</definedName>
    <definedName name="Value20">#REF!</definedName>
    <definedName name="Value21" localSheetId="2">#REF!</definedName>
    <definedName name="Value21">#REF!</definedName>
    <definedName name="Value22" localSheetId="2">#REF!</definedName>
    <definedName name="Value22">#REF!</definedName>
    <definedName name="Value23" localSheetId="2">#REF!</definedName>
    <definedName name="Value23">#REF!</definedName>
    <definedName name="Value24" localSheetId="2">#REF!</definedName>
    <definedName name="Value24">#REF!</definedName>
    <definedName name="Value25" localSheetId="2">#REF!</definedName>
    <definedName name="Value25">#REF!</definedName>
    <definedName name="Value26" localSheetId="2">#REF!</definedName>
    <definedName name="Value26">#REF!</definedName>
    <definedName name="Value27" localSheetId="2">#REF!</definedName>
    <definedName name="Value27">#REF!</definedName>
    <definedName name="Value28" localSheetId="2">#REF!</definedName>
    <definedName name="Value28">#REF!</definedName>
    <definedName name="Value29" localSheetId="2">#REF!</definedName>
    <definedName name="Value29">#REF!</definedName>
    <definedName name="Value3" localSheetId="2">#REF!</definedName>
    <definedName name="Value3">#REF!</definedName>
    <definedName name="Value30" localSheetId="2">#REF!</definedName>
    <definedName name="Value30">#REF!</definedName>
    <definedName name="Value31" localSheetId="2">#REF!</definedName>
    <definedName name="Value31">#REF!</definedName>
    <definedName name="Value32" localSheetId="2">#REF!</definedName>
    <definedName name="Value32">#REF!</definedName>
    <definedName name="Value33" localSheetId="2">#REF!</definedName>
    <definedName name="Value33">#REF!</definedName>
    <definedName name="Value34" localSheetId="2">#REF!</definedName>
    <definedName name="Value34">#REF!</definedName>
    <definedName name="Value35" localSheetId="2">#REF!</definedName>
    <definedName name="Value35">#REF!</definedName>
    <definedName name="Value36" localSheetId="2">#REF!</definedName>
    <definedName name="Value36">#REF!</definedName>
    <definedName name="Value37" localSheetId="2">#REF!</definedName>
    <definedName name="Value37">#REF!</definedName>
    <definedName name="Value38" localSheetId="2">#REF!</definedName>
    <definedName name="Value38">#REF!</definedName>
    <definedName name="Value39" localSheetId="2">#REF!</definedName>
    <definedName name="Value39">#REF!</definedName>
    <definedName name="Value4" localSheetId="2">#REF!</definedName>
    <definedName name="Value4">#REF!</definedName>
    <definedName name="Value40" localSheetId="2">#REF!</definedName>
    <definedName name="Value40">#REF!</definedName>
    <definedName name="Value41" localSheetId="2">#REF!</definedName>
    <definedName name="Value41">#REF!</definedName>
    <definedName name="Value42" localSheetId="2">#REF!</definedName>
    <definedName name="Value42">#REF!</definedName>
    <definedName name="Value43" localSheetId="2">#REF!</definedName>
    <definedName name="Value43">#REF!</definedName>
    <definedName name="Value44" localSheetId="2">#REF!</definedName>
    <definedName name="Value44">#REF!</definedName>
    <definedName name="Value45" localSheetId="2">#REF!</definedName>
    <definedName name="Value45">#REF!</definedName>
    <definedName name="Value46" localSheetId="2">#REF!</definedName>
    <definedName name="Value46">#REF!</definedName>
    <definedName name="Value47" localSheetId="2">#REF!</definedName>
    <definedName name="Value47">#REF!</definedName>
    <definedName name="Value48" localSheetId="2">#REF!</definedName>
    <definedName name="Value48">#REF!</definedName>
    <definedName name="Value49" localSheetId="2">#REF!</definedName>
    <definedName name="Value49">#REF!</definedName>
    <definedName name="Value5" localSheetId="2">#REF!</definedName>
    <definedName name="Value5">#REF!</definedName>
    <definedName name="Value50" localSheetId="2">#REF!</definedName>
    <definedName name="Value50">#REF!</definedName>
    <definedName name="Value51" localSheetId="2">#REF!</definedName>
    <definedName name="Value51">#REF!</definedName>
    <definedName name="Value52" localSheetId="2">#REF!</definedName>
    <definedName name="Value52">#REF!</definedName>
    <definedName name="Value53" localSheetId="2">#REF!</definedName>
    <definedName name="Value53">#REF!</definedName>
    <definedName name="Value54" localSheetId="2">#REF!</definedName>
    <definedName name="Value54">#REF!</definedName>
    <definedName name="Value55" localSheetId="2">#REF!</definedName>
    <definedName name="Value55">#REF!</definedName>
    <definedName name="Value6" localSheetId="2">#REF!</definedName>
    <definedName name="Value6">#REF!</definedName>
    <definedName name="Value7" localSheetId="2">#REF!</definedName>
    <definedName name="Value7">#REF!</definedName>
    <definedName name="Value8" localSheetId="2">#REF!</definedName>
    <definedName name="Value8">#REF!</definedName>
    <definedName name="Value9" localSheetId="2">#REF!</definedName>
    <definedName name="Value9">#REF!</definedName>
    <definedName name="VAN_CHUYEN_DUONG_DAI_DZ0.4KV" localSheetId="2">#REF!</definedName>
    <definedName name="VAN_CHUYEN_DUONG_DAI_DZ0.4KV">#REF!</definedName>
    <definedName name="VAN_CHUYEN_DUONG_DAI_DZ22KV" localSheetId="2">#REF!</definedName>
    <definedName name="VAN_CHUYEN_DUONG_DAI_DZ22KV">#REF!</definedName>
    <definedName name="VAN_CHUYEN_VAT_TU_CHUNG" localSheetId="2">#REF!</definedName>
    <definedName name="VAN_CHUYEN_VAT_TU_CHUNG">#REF!</definedName>
    <definedName name="VAN_TRUNG_CHUYEN_VAT_TU_CHUNG" localSheetId="2">#REF!</definedName>
    <definedName name="VAN_TRUNG_CHUYEN_VAT_TU_CHUNG">#REF!</definedName>
    <definedName name="vanchuyen" localSheetId="2">#REF!</definedName>
    <definedName name="vanchuyen">#REF!</definedName>
    <definedName name="VARIINST" localSheetId="2">#REF!</definedName>
    <definedName name="VARIINST">#REF!</definedName>
    <definedName name="VARIPURC" localSheetId="2">#REF!</definedName>
    <definedName name="VARIPURC">#REF!</definedName>
    <definedName name="vat" localSheetId="2">#REF!</definedName>
    <definedName name="vat">#REF!</definedName>
    <definedName name="VAT_LIEU_DEN_CHAN_CONG_TRINH" localSheetId="2">#REF!</definedName>
    <definedName name="VAT_LIEU_DEN_CHAN_CONG_TRINH">#REF!</definedName>
    <definedName name="vat_lieu_KVIII" localSheetId="2">#REF!</definedName>
    <definedName name="vat_lieu_KVIII">#REF!</definedName>
    <definedName name="Vattu" localSheetId="2">#REF!</definedName>
    <definedName name="Vattu">#REF!</definedName>
    <definedName name="vbtchongnuocm300" localSheetId="2">#REF!</definedName>
    <definedName name="vbtchongnuocm300">#REF!</definedName>
    <definedName name="vbtm150" localSheetId="2">#REF!</definedName>
    <definedName name="vbtm150">#REF!</definedName>
    <definedName name="vbtm300" localSheetId="2">#REF!</definedName>
    <definedName name="vbtm300">#REF!</definedName>
    <definedName name="vbtm400" localSheetId="2">#REF!</definedName>
    <definedName name="vbtm400">#REF!</definedName>
    <definedName name="VC" localSheetId="2">#REF!</definedName>
    <definedName name="VC">#REF!</definedName>
    <definedName name="vccot" localSheetId="2">#REF!</definedName>
    <definedName name="vccot">#REF!</definedName>
    <definedName name="vcdc" localSheetId="2">#REF!</definedName>
    <definedName name="vcdc">#REF!</definedName>
    <definedName name="VCHT" localSheetId="2">#REF!</definedName>
    <definedName name="VCHT">#REF!</definedName>
    <definedName name="vct" localSheetId="2">#REF!</definedName>
    <definedName name="vct">#REF!</definedName>
    <definedName name="vctb" localSheetId="2">#REF!</definedName>
    <definedName name="vctb">#REF!</definedName>
    <definedName name="VCVBT1" localSheetId="2">#REF!</definedName>
    <definedName name="VCVBT1">#REF!</definedName>
    <definedName name="VCVBT2" localSheetId="2">#REF!</definedName>
    <definedName name="VCVBT2">#REF!</definedName>
    <definedName name="vd3p" localSheetId="2">#REF!</definedName>
    <definedName name="vd3p">#REF!</definedName>
    <definedName name="vgk" localSheetId="2">#REF!</definedName>
    <definedName name="vgk">#REF!</definedName>
    <definedName name="vgt" localSheetId="2">#REF!</definedName>
    <definedName name="vgt">#REF!</definedName>
    <definedName name="vkcauthang" localSheetId="2">#REF!</definedName>
    <definedName name="vkcauthang">#REF!</definedName>
    <definedName name="vksan" localSheetId="2">#REF!</definedName>
    <definedName name="vksan">#REF!</definedName>
    <definedName name="vl" localSheetId="2">#REF!</definedName>
    <definedName name="vl">#REF!</definedName>
    <definedName name="vl3p" localSheetId="2">#REF!</definedName>
    <definedName name="vl3p">#REF!</definedName>
    <definedName name="Vlcap0.7" localSheetId="2">#REF!</definedName>
    <definedName name="Vlcap0.7">#REF!</definedName>
    <definedName name="VLcap1" localSheetId="2">#REF!</definedName>
    <definedName name="VLcap1">#REF!</definedName>
    <definedName name="VLCT3p" localSheetId="2">#REF!</definedName>
    <definedName name="VLCT3p">#REF!</definedName>
    <definedName name="vldg" localSheetId="2">#REF!</definedName>
    <definedName name="vldg">#REF!</definedName>
    <definedName name="vldn400" localSheetId="2">#REF!</definedName>
    <definedName name="vldn400">#REF!</definedName>
    <definedName name="vldn600" localSheetId="2">#REF!</definedName>
    <definedName name="vldn600">#REF!</definedName>
    <definedName name="VLIEU" localSheetId="2">#REF!</definedName>
    <definedName name="VLIEU">#REF!</definedName>
    <definedName name="VLM" localSheetId="2">#REF!</definedName>
    <definedName name="VLM">#REF!</definedName>
    <definedName name="vltram" localSheetId="2">#REF!</definedName>
    <definedName name="vltram">#REF!</definedName>
    <definedName name="vr3p" localSheetId="2">#REF!</definedName>
    <definedName name="vr3p">#REF!</definedName>
    <definedName name="Vua" localSheetId="2">#REF!</definedName>
    <definedName name="Vua">#REF!</definedName>
    <definedName name="W" localSheetId="2">#REF!</definedName>
    <definedName name="W">#REF!</definedName>
    <definedName name="wrn.chi._.tiÆt." localSheetId="1" hidden="1">{#N/A,#N/A,FALSE,"Chi tiÆt"}</definedName>
    <definedName name="wrn.chi._.tiÆt." localSheetId="2" hidden="1">{#N/A,#N/A,FALSE,"Chi tiÆt"}</definedName>
    <definedName name="wrn.chi._.tiÆt." hidden="1">{#N/A,#N/A,FALSE,"Chi tiÆt"}</definedName>
    <definedName name="X" localSheetId="2">#REF!</definedName>
    <definedName name="X">#REF!</definedName>
    <definedName name="x1pind" localSheetId="2">#REF!</definedName>
    <definedName name="x1pind">#REF!</definedName>
    <definedName name="X1pINDnc" localSheetId="2">#REF!</definedName>
    <definedName name="X1pINDnc">#REF!</definedName>
    <definedName name="X1pINDvc" localSheetId="2">#REF!</definedName>
    <definedName name="X1pINDvc">#REF!</definedName>
    <definedName name="X1pINDvl" localSheetId="2">#REF!</definedName>
    <definedName name="X1pINDvl">#REF!</definedName>
    <definedName name="x1ping" localSheetId="2">#REF!</definedName>
    <definedName name="x1ping">#REF!</definedName>
    <definedName name="X1pINGnc" localSheetId="2">#REF!</definedName>
    <definedName name="X1pINGnc">#REF!</definedName>
    <definedName name="X1pINGvc" localSheetId="2">#REF!</definedName>
    <definedName name="X1pINGvc">#REF!</definedName>
    <definedName name="X1pINGvl" localSheetId="2">#REF!</definedName>
    <definedName name="X1pINGvl">#REF!</definedName>
    <definedName name="x1pint" localSheetId="2">#REF!</definedName>
    <definedName name="x1pint">#REF!</definedName>
    <definedName name="XCCT">0.5</definedName>
    <definedName name="xd0.6" localSheetId="2">#REF!</definedName>
    <definedName name="xd0.6">#REF!</definedName>
    <definedName name="xd1.3" localSheetId="2">#REF!</definedName>
    <definedName name="xd1.3">#REF!</definedName>
    <definedName name="xd1.5" localSheetId="2">#REF!</definedName>
    <definedName name="xd1.5">#REF!</definedName>
    <definedName name="xfco" localSheetId="2">#REF!</definedName>
    <definedName name="xfco">#REF!</definedName>
    <definedName name="xfco3p" localSheetId="2">#REF!</definedName>
    <definedName name="xfco3p">#REF!</definedName>
    <definedName name="XFCOnc" localSheetId="2">#REF!</definedName>
    <definedName name="XFCOnc">#REF!</definedName>
    <definedName name="xfcotnc" localSheetId="2">#REF!</definedName>
    <definedName name="xfcotnc">#REF!</definedName>
    <definedName name="xfcotvl" localSheetId="2">#REF!</definedName>
    <definedName name="xfcotvl">#REF!</definedName>
    <definedName name="XFCOvl" localSheetId="2">#REF!</definedName>
    <definedName name="XFCOvl">#REF!</definedName>
    <definedName name="xgc100" localSheetId="2">#REF!</definedName>
    <definedName name="xgc100">#REF!</definedName>
    <definedName name="xgc150" localSheetId="2">#REF!</definedName>
    <definedName name="xgc150">#REF!</definedName>
    <definedName name="xgc200" localSheetId="2">#REF!</definedName>
    <definedName name="xgc200">#REF!</definedName>
    <definedName name="xh" localSheetId="2">#REF!</definedName>
    <definedName name="xh">#REF!</definedName>
    <definedName name="xhn" localSheetId="2">#REF!</definedName>
    <definedName name="xhn">#REF!</definedName>
    <definedName name="xig" localSheetId="2">#REF!</definedName>
    <definedName name="xig">#REF!</definedName>
    <definedName name="xig1" localSheetId="2">#REF!</definedName>
    <definedName name="xig1">#REF!</definedName>
    <definedName name="xig1p" localSheetId="2">#REF!</definedName>
    <definedName name="xig1p">#REF!</definedName>
    <definedName name="xig3p" localSheetId="2">#REF!</definedName>
    <definedName name="xig3p">#REF!</definedName>
    <definedName name="XIGnc" localSheetId="2">#REF!</definedName>
    <definedName name="XIGnc">#REF!</definedName>
    <definedName name="XIGvc" localSheetId="2">#REF!</definedName>
    <definedName name="XIGvc">#REF!</definedName>
    <definedName name="XIGvl" localSheetId="2">#REF!</definedName>
    <definedName name="XIGvl">#REF!</definedName>
    <definedName name="ximang" localSheetId="2">#REF!</definedName>
    <definedName name="ximang">#REF!</definedName>
    <definedName name="xin" localSheetId="2">#REF!</definedName>
    <definedName name="xin">#REF!</definedName>
    <definedName name="xin190" localSheetId="2">#REF!</definedName>
    <definedName name="xin190">#REF!</definedName>
    <definedName name="xin1903p" localSheetId="2">#REF!</definedName>
    <definedName name="xin1903p">#REF!</definedName>
    <definedName name="xin3p" localSheetId="2">#REF!</definedName>
    <definedName name="xin3p">#REF!</definedName>
    <definedName name="xind" localSheetId="2">#REF!</definedName>
    <definedName name="xind">#REF!</definedName>
    <definedName name="xind1p" localSheetId="2">#REF!</definedName>
    <definedName name="xind1p">#REF!</definedName>
    <definedName name="xind3p" localSheetId="2">#REF!</definedName>
    <definedName name="xind3p">#REF!</definedName>
    <definedName name="xindnc1p" localSheetId="2">#REF!</definedName>
    <definedName name="xindnc1p">#REF!</definedName>
    <definedName name="xindvl1p" localSheetId="2">#REF!</definedName>
    <definedName name="xindvl1p">#REF!</definedName>
    <definedName name="xing1p" localSheetId="2">#REF!</definedName>
    <definedName name="xing1p">#REF!</definedName>
    <definedName name="xingnc1p" localSheetId="2">#REF!</definedName>
    <definedName name="xingnc1p">#REF!</definedName>
    <definedName name="xingvl1p" localSheetId="2">#REF!</definedName>
    <definedName name="xingvl1p">#REF!</definedName>
    <definedName name="XINnc" localSheetId="2">#REF!</definedName>
    <definedName name="XINnc">#REF!</definedName>
    <definedName name="xint1p" localSheetId="2">#REF!</definedName>
    <definedName name="xint1p">#REF!</definedName>
    <definedName name="XINvc" localSheetId="2">#REF!</definedName>
    <definedName name="XINvc">#REF!</definedName>
    <definedName name="XINvl" localSheetId="2">#REF!</definedName>
    <definedName name="XINvl">#REF!</definedName>
    <definedName name="xit" localSheetId="2">#REF!</definedName>
    <definedName name="xit">#REF!</definedName>
    <definedName name="xit1" localSheetId="2">#REF!</definedName>
    <definedName name="xit1">#REF!</definedName>
    <definedName name="xit1p" localSheetId="2">#REF!</definedName>
    <definedName name="xit1p">#REF!</definedName>
    <definedName name="xit23p" localSheetId="2">#REF!</definedName>
    <definedName name="xit23p">#REF!</definedName>
    <definedName name="xit3p" localSheetId="2">#REF!</definedName>
    <definedName name="xit3p">#REF!</definedName>
    <definedName name="XITnc" localSheetId="2">#REF!</definedName>
    <definedName name="XITnc">#REF!</definedName>
    <definedName name="XITvc" localSheetId="2">#REF!</definedName>
    <definedName name="XITvc">#REF!</definedName>
    <definedName name="XITvl" localSheetId="2">#REF!</definedName>
    <definedName name="XITvl">#REF!</definedName>
    <definedName name="xk0.6" localSheetId="2">#REF!</definedName>
    <definedName name="xk0.6">#REF!</definedName>
    <definedName name="xk1.3" localSheetId="2">#REF!</definedName>
    <definedName name="xk1.3">#REF!</definedName>
    <definedName name="xk1.5" localSheetId="2">#REF!</definedName>
    <definedName name="xk1.5">#REF!</definedName>
    <definedName name="xld1.4" localSheetId="2">#REF!</definedName>
    <definedName name="xld1.4">#REF!</definedName>
    <definedName name="xlk1.4" localSheetId="2">#REF!</definedName>
    <definedName name="xlk1.4">#REF!</definedName>
    <definedName name="xmcax" localSheetId="2">#REF!</definedName>
    <definedName name="xmcax">#REF!</definedName>
    <definedName name="xn" localSheetId="2">#REF!</definedName>
    <definedName name="xn">#REF!</definedName>
    <definedName name="xx" localSheetId="2">#REF!</definedName>
    <definedName name="xx">#REF!</definedName>
    <definedName name="y" localSheetId="2">#REF!</definedName>
    <definedName name="y">#REF!</definedName>
    <definedName name="z" localSheetId="2">#REF!</definedName>
    <definedName name="z">#REF!</definedName>
    <definedName name="ZXD" localSheetId="2">#REF!</definedName>
    <definedName name="ZXD">#REF!</definedName>
    <definedName name="ZYX" localSheetId="2">#REF!</definedName>
    <definedName name="ZYX">#REF!</definedName>
    <definedName name="ZZZ" localSheetId="2">#REF!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14" i="25" l="1"/>
  <c r="AD114" i="25"/>
  <c r="AB114" i="25"/>
  <c r="AF113" i="25"/>
  <c r="AD113" i="25"/>
  <c r="AB113" i="25"/>
  <c r="AF112" i="25"/>
  <c r="AD112" i="25"/>
  <c r="AB112" i="25"/>
  <c r="AF111" i="25"/>
  <c r="AD111" i="25"/>
  <c r="AB111" i="25"/>
  <c r="AF110" i="25"/>
  <c r="AD110" i="25"/>
  <c r="AB110" i="25"/>
  <c r="AF109" i="25"/>
  <c r="AD109" i="25"/>
  <c r="AB109" i="25"/>
  <c r="AF108" i="25"/>
  <c r="AD108" i="25"/>
  <c r="AB108" i="25"/>
  <c r="AF107" i="25"/>
  <c r="AD107" i="25"/>
  <c r="AB107" i="25"/>
  <c r="AF106" i="25"/>
  <c r="AD106" i="25"/>
  <c r="AB106" i="25"/>
  <c r="AF105" i="25"/>
  <c r="AD105" i="25"/>
  <c r="AB105" i="25"/>
  <c r="AF104" i="25"/>
  <c r="AD104" i="25"/>
  <c r="AB104" i="25"/>
  <c r="AF103" i="25"/>
  <c r="AD103" i="25"/>
  <c r="AB103" i="25"/>
  <c r="AF102" i="25"/>
  <c r="AD102" i="25"/>
  <c r="AB102" i="25"/>
  <c r="AF101" i="25"/>
  <c r="AD101" i="25"/>
  <c r="AB101" i="25"/>
  <c r="AF100" i="25"/>
  <c r="AD100" i="25"/>
  <c r="AB100" i="25"/>
  <c r="AF99" i="25"/>
  <c r="AD99" i="25"/>
  <c r="AB99" i="25"/>
  <c r="AF98" i="25"/>
  <c r="AD98" i="25"/>
  <c r="AB98" i="25"/>
  <c r="AF97" i="25"/>
  <c r="AD97" i="25"/>
  <c r="AB97" i="25"/>
  <c r="AF96" i="25"/>
  <c r="AD96" i="25"/>
  <c r="AB96" i="25"/>
  <c r="AF95" i="25"/>
  <c r="AD95" i="25"/>
  <c r="AB95" i="25"/>
  <c r="AF94" i="25"/>
  <c r="AD94" i="25"/>
  <c r="AB94" i="25"/>
  <c r="AF93" i="25"/>
  <c r="AD93" i="25"/>
  <c r="AB93" i="25"/>
  <c r="AF92" i="25"/>
  <c r="AD92" i="25"/>
  <c r="AB92" i="25"/>
  <c r="AF91" i="25"/>
  <c r="AD91" i="25"/>
  <c r="AB91" i="25"/>
  <c r="AF90" i="25"/>
  <c r="AD90" i="25"/>
  <c r="AB90" i="25"/>
  <c r="AF89" i="25"/>
  <c r="AD89" i="25"/>
  <c r="AB89" i="25"/>
  <c r="AF88" i="25"/>
  <c r="AD88" i="25"/>
  <c r="AB88" i="25"/>
  <c r="AF87" i="25"/>
  <c r="AD87" i="25"/>
  <c r="AB87" i="25"/>
  <c r="AF86" i="25"/>
  <c r="AD86" i="25"/>
  <c r="AB86" i="25"/>
  <c r="AF85" i="25"/>
  <c r="AD85" i="25"/>
  <c r="AB85" i="25"/>
  <c r="AF84" i="25"/>
  <c r="AD84" i="25"/>
  <c r="AB84" i="25"/>
  <c r="AF83" i="25"/>
  <c r="AD83" i="25"/>
  <c r="AB83" i="25"/>
  <c r="AF82" i="25"/>
  <c r="AD82" i="25"/>
  <c r="AB82" i="25"/>
  <c r="AF81" i="25"/>
  <c r="AD81" i="25"/>
  <c r="AB81" i="25"/>
  <c r="AF80" i="25"/>
  <c r="AD80" i="25"/>
  <c r="AB80" i="25"/>
  <c r="AF79" i="25"/>
  <c r="AD79" i="25"/>
  <c r="AB79" i="25"/>
  <c r="AF78" i="25"/>
  <c r="AD78" i="25"/>
  <c r="AB78" i="25"/>
  <c r="AF77" i="25"/>
  <c r="AD77" i="25"/>
  <c r="AB77" i="25"/>
  <c r="AF76" i="25"/>
  <c r="AD76" i="25"/>
  <c r="AB76" i="25"/>
  <c r="AF75" i="25"/>
  <c r="AD75" i="25"/>
  <c r="AB75" i="25"/>
  <c r="AF74" i="25"/>
  <c r="AD74" i="25"/>
  <c r="AB74" i="25"/>
  <c r="AF73" i="25"/>
  <c r="AD73" i="25"/>
  <c r="AB73" i="25"/>
  <c r="AF72" i="25"/>
  <c r="AD72" i="25"/>
  <c r="AB72" i="25"/>
  <c r="AF71" i="25"/>
  <c r="AD71" i="25"/>
  <c r="AB71" i="25"/>
  <c r="AF70" i="25"/>
  <c r="AD70" i="25"/>
  <c r="AB70" i="25"/>
  <c r="AF69" i="25"/>
  <c r="AD69" i="25"/>
  <c r="AB69" i="25"/>
  <c r="AF68" i="25"/>
  <c r="AD68" i="25"/>
  <c r="AB68" i="25"/>
  <c r="AF67" i="25"/>
  <c r="AD67" i="25"/>
  <c r="AB67" i="25"/>
  <c r="AF66" i="25"/>
  <c r="AD66" i="25"/>
  <c r="AB66" i="25"/>
  <c r="AF65" i="25"/>
  <c r="AD65" i="25"/>
  <c r="AB65" i="25"/>
  <c r="AF64" i="25"/>
  <c r="AD64" i="25"/>
  <c r="AB64" i="25"/>
  <c r="AF63" i="25"/>
  <c r="AD63" i="25"/>
  <c r="AB63" i="25"/>
  <c r="AF62" i="25"/>
  <c r="AD62" i="25"/>
  <c r="AB62" i="25"/>
  <c r="AF61" i="25"/>
  <c r="AD61" i="25"/>
  <c r="AB61" i="25"/>
  <c r="AF60" i="25"/>
  <c r="AD60" i="25"/>
  <c r="AB60" i="25"/>
  <c r="AF59" i="25"/>
  <c r="AD59" i="25"/>
  <c r="AB59" i="25"/>
  <c r="AF58" i="25"/>
  <c r="AD58" i="25"/>
  <c r="AB58" i="25"/>
  <c r="AF57" i="25"/>
  <c r="AD57" i="25"/>
  <c r="AB57" i="25"/>
  <c r="AF56" i="25"/>
  <c r="AD56" i="25"/>
  <c r="AB56" i="25"/>
  <c r="AF55" i="25"/>
  <c r="AD55" i="25"/>
  <c r="AB55" i="25"/>
  <c r="AF54" i="25"/>
  <c r="AD54" i="25"/>
  <c r="AB54" i="25"/>
  <c r="AF53" i="25"/>
  <c r="AD53" i="25"/>
  <c r="AB53" i="25"/>
  <c r="AF52" i="25"/>
  <c r="AD52" i="25"/>
  <c r="AB52" i="25"/>
  <c r="AF51" i="25"/>
  <c r="AD51" i="25"/>
  <c r="AB51" i="25"/>
  <c r="AF50" i="25"/>
  <c r="AD50" i="25"/>
  <c r="AB50" i="25"/>
  <c r="AF49" i="25"/>
  <c r="AD49" i="25"/>
  <c r="AB49" i="25"/>
  <c r="AF48" i="25"/>
  <c r="AD48" i="25"/>
  <c r="AB48" i="25"/>
  <c r="AF47" i="25"/>
  <c r="AD47" i="25"/>
  <c r="AB47" i="25"/>
  <c r="AF46" i="25"/>
  <c r="AD46" i="25"/>
  <c r="AB46" i="25"/>
  <c r="AF45" i="25"/>
  <c r="AD45" i="25"/>
  <c r="AB45" i="25"/>
  <c r="AF44" i="25"/>
  <c r="AD44" i="25"/>
  <c r="AB44" i="25"/>
  <c r="AF43" i="25"/>
  <c r="AD43" i="25"/>
  <c r="AB43" i="25"/>
  <c r="AF42" i="25"/>
  <c r="AD42" i="25"/>
  <c r="AB42" i="25"/>
  <c r="AF41" i="25"/>
  <c r="AD41" i="25"/>
  <c r="AB41" i="25"/>
  <c r="AF40" i="25"/>
  <c r="AD40" i="25"/>
  <c r="AB40" i="25"/>
  <c r="AF39" i="25"/>
  <c r="AD39" i="25"/>
  <c r="AB39" i="25"/>
  <c r="AF38" i="25"/>
  <c r="AD38" i="25"/>
  <c r="AB38" i="25"/>
  <c r="AF37" i="25"/>
  <c r="AD37" i="25"/>
  <c r="AB37" i="25"/>
  <c r="AF36" i="25"/>
  <c r="AD36" i="25"/>
  <c r="AB36" i="25"/>
  <c r="AF35" i="25"/>
  <c r="AD35" i="25"/>
  <c r="AB35" i="25"/>
  <c r="AF34" i="25"/>
  <c r="AD34" i="25"/>
  <c r="AB34" i="25"/>
  <c r="AF33" i="25"/>
  <c r="AD33" i="25"/>
  <c r="AB33" i="25"/>
  <c r="AF32" i="25"/>
  <c r="AD32" i="25"/>
  <c r="AB32" i="25"/>
  <c r="AF31" i="25"/>
  <c r="AD31" i="25"/>
  <c r="AB31" i="25"/>
  <c r="AF30" i="25"/>
  <c r="AD30" i="25"/>
  <c r="AB30" i="25"/>
  <c r="AF29" i="25"/>
  <c r="AD29" i="25"/>
  <c r="AB29" i="25"/>
  <c r="AF28" i="25"/>
  <c r="AD28" i="25"/>
  <c r="AB28" i="25"/>
  <c r="AF27" i="25"/>
  <c r="AD27" i="25"/>
  <c r="AB27" i="25"/>
  <c r="AF26" i="25"/>
  <c r="AD26" i="25"/>
  <c r="AB26" i="25"/>
  <c r="AF25" i="25"/>
  <c r="AD25" i="25"/>
  <c r="AB25" i="25"/>
  <c r="AF24" i="25"/>
  <c r="AD24" i="25"/>
  <c r="AB24" i="25"/>
  <c r="AF23" i="25"/>
  <c r="AD23" i="25"/>
  <c r="AB23" i="25"/>
  <c r="AF22" i="25"/>
  <c r="AD22" i="25"/>
  <c r="AB22" i="25"/>
  <c r="AF21" i="25"/>
  <c r="AD21" i="25"/>
  <c r="AB21" i="25"/>
  <c r="AF20" i="25"/>
  <c r="AD20" i="25"/>
  <c r="AB20" i="25"/>
  <c r="AF19" i="25"/>
  <c r="AD19" i="25"/>
  <c r="AB19" i="25"/>
  <c r="AF18" i="25"/>
  <c r="AD18" i="25"/>
  <c r="AB18" i="25"/>
  <c r="AF17" i="25"/>
  <c r="AD17" i="25"/>
  <c r="AB17" i="25"/>
  <c r="AF16" i="25"/>
  <c r="AD16" i="25"/>
  <c r="AB16" i="25"/>
  <c r="AF15" i="25"/>
  <c r="AD15" i="25"/>
  <c r="AB15" i="25"/>
  <c r="AF14" i="25"/>
  <c r="AD14" i="25"/>
  <c r="AD11" i="25" s="1"/>
  <c r="AB14" i="25"/>
  <c r="AF13" i="25"/>
  <c r="AF11" i="25" s="1"/>
  <c r="AD13" i="25"/>
  <c r="AB13" i="25"/>
  <c r="U11" i="25"/>
  <c r="V11" i="25"/>
  <c r="W11" i="25"/>
  <c r="X11" i="25"/>
  <c r="Y11" i="25"/>
  <c r="Z11" i="25"/>
  <c r="AA11" i="25"/>
  <c r="AB11" i="25"/>
  <c r="AC11" i="25"/>
  <c r="AE11" i="25"/>
  <c r="AF12" i="25"/>
  <c r="AD12" i="25"/>
  <c r="AB12" i="25"/>
  <c r="AF369" i="23"/>
  <c r="AD369" i="23"/>
  <c r="AD17" i="23" s="1"/>
  <c r="AB369" i="23"/>
  <c r="Z369" i="23"/>
  <c r="Z17" i="23" s="1"/>
  <c r="AF13" i="23"/>
  <c r="Q13" i="23"/>
  <c r="R13" i="23"/>
  <c r="S13" i="23"/>
  <c r="T13" i="23"/>
  <c r="U13" i="23"/>
  <c r="V13" i="23"/>
  <c r="W13" i="23"/>
  <c r="X13" i="23"/>
  <c r="Y13" i="23"/>
  <c r="Z13" i="23"/>
  <c r="AA13" i="23"/>
  <c r="AB13" i="23"/>
  <c r="AC13" i="23"/>
  <c r="AD13" i="23"/>
  <c r="AE13" i="23"/>
  <c r="Q17" i="23"/>
  <c r="R17" i="23"/>
  <c r="S17" i="23"/>
  <c r="T17" i="23"/>
  <c r="U17" i="23"/>
  <c r="V17" i="23"/>
  <c r="W17" i="23"/>
  <c r="X17" i="23"/>
  <c r="Y17" i="23"/>
  <c r="AA17" i="23"/>
  <c r="AB17" i="23"/>
  <c r="AC17" i="23"/>
  <c r="AE17" i="23"/>
  <c r="AF17" i="23"/>
  <c r="AF459" i="23"/>
  <c r="AD459" i="23"/>
  <c r="AB459" i="23"/>
  <c r="Z459" i="23"/>
  <c r="AF457" i="23"/>
  <c r="AD457" i="23"/>
  <c r="AB457" i="23"/>
  <c r="Z457" i="23"/>
  <c r="AF449" i="23"/>
  <c r="AD449" i="23"/>
  <c r="AB449" i="23"/>
  <c r="Z449" i="23"/>
  <c r="AF455" i="23"/>
  <c r="AD455" i="23"/>
  <c r="AB455" i="23"/>
  <c r="Z455" i="23"/>
  <c r="AF454" i="23"/>
  <c r="AD454" i="23"/>
  <c r="AB454" i="23"/>
  <c r="Z454" i="23"/>
  <c r="AF452" i="23"/>
  <c r="AD452" i="23"/>
  <c r="AB452" i="23"/>
  <c r="Z452" i="23"/>
  <c r="AF451" i="23"/>
  <c r="AD451" i="23"/>
  <c r="AB451" i="23"/>
  <c r="Z451" i="23"/>
  <c r="AF447" i="23"/>
  <c r="AD447" i="23"/>
  <c r="AB447" i="23"/>
  <c r="Z447" i="23"/>
  <c r="AF446" i="23"/>
  <c r="AD446" i="23"/>
  <c r="AB446" i="23"/>
  <c r="Z446" i="23"/>
  <c r="AF445" i="23"/>
  <c r="AD445" i="23"/>
  <c r="AB445" i="23"/>
  <c r="Z445" i="23"/>
  <c r="AF441" i="23"/>
  <c r="AD441" i="23"/>
  <c r="AB441" i="23"/>
  <c r="Z441" i="23"/>
  <c r="AF440" i="23"/>
  <c r="AD440" i="23"/>
  <c r="AB440" i="23"/>
  <c r="Z440" i="23"/>
  <c r="AF443" i="23"/>
  <c r="AD443" i="23"/>
  <c r="AB443" i="23"/>
  <c r="Z443" i="23"/>
  <c r="AF438" i="23"/>
  <c r="AD438" i="23"/>
  <c r="AB438" i="23"/>
  <c r="Z438" i="23"/>
  <c r="AF434" i="23"/>
  <c r="AD434" i="23"/>
  <c r="AB434" i="23"/>
  <c r="Z434" i="23"/>
  <c r="AF436" i="23"/>
  <c r="AD436" i="23"/>
  <c r="AB436" i="23"/>
  <c r="Z436" i="23"/>
  <c r="AF432" i="23"/>
  <c r="AD432" i="23"/>
  <c r="AB432" i="23"/>
  <c r="Z432" i="23"/>
  <c r="AF428" i="23"/>
  <c r="AD428" i="23"/>
  <c r="AB428" i="23"/>
  <c r="Z428" i="23"/>
  <c r="AF430" i="23"/>
  <c r="AD430" i="23"/>
  <c r="AB430" i="23"/>
  <c r="Z430" i="23"/>
  <c r="AF426" i="23"/>
  <c r="AD426" i="23"/>
  <c r="AB426" i="23"/>
  <c r="Z426" i="23"/>
  <c r="AF424" i="23"/>
  <c r="AD424" i="23"/>
  <c r="AB424" i="23"/>
  <c r="Z424" i="23"/>
  <c r="AF422" i="23"/>
  <c r="AD422" i="23"/>
  <c r="AB422" i="23"/>
  <c r="Z422" i="23"/>
  <c r="AF418" i="23"/>
  <c r="AD418" i="23"/>
  <c r="AB418" i="23"/>
  <c r="Z418" i="23"/>
  <c r="AF416" i="23"/>
  <c r="AD416" i="23"/>
  <c r="AB416" i="23"/>
  <c r="Z416" i="23"/>
  <c r="AF414" i="23"/>
  <c r="AD414" i="23"/>
  <c r="AB414" i="23"/>
  <c r="Z414" i="23"/>
  <c r="AF412" i="23"/>
  <c r="AD412" i="23"/>
  <c r="AB412" i="23"/>
  <c r="Z412" i="23"/>
  <c r="AF410" i="23"/>
  <c r="AD410" i="23"/>
  <c r="AB410" i="23"/>
  <c r="Z410" i="23"/>
  <c r="AF409" i="23"/>
  <c r="AD409" i="23"/>
  <c r="AB409" i="23"/>
  <c r="Z409" i="23"/>
  <c r="AF408" i="23"/>
  <c r="AD408" i="23"/>
  <c r="AB408" i="23"/>
  <c r="Z408" i="23"/>
  <c r="AF406" i="23"/>
  <c r="AD406" i="23"/>
  <c r="AB406" i="23"/>
  <c r="Z406" i="23"/>
  <c r="AF404" i="23"/>
  <c r="AD404" i="23"/>
  <c r="AB404" i="23"/>
  <c r="Z404" i="23"/>
  <c r="AF402" i="23"/>
  <c r="AD402" i="23"/>
  <c r="AB402" i="23"/>
  <c r="Z402" i="23"/>
  <c r="AF400" i="23"/>
  <c r="AD400" i="23"/>
  <c r="AB400" i="23"/>
  <c r="Z400" i="23"/>
  <c r="AF399" i="23"/>
  <c r="AD399" i="23"/>
  <c r="AB399" i="23"/>
  <c r="Z399" i="23"/>
  <c r="AF397" i="23"/>
  <c r="AD397" i="23"/>
  <c r="AB397" i="23"/>
  <c r="Z397" i="23"/>
  <c r="AF395" i="23"/>
  <c r="AD395" i="23"/>
  <c r="AB395" i="23"/>
  <c r="Z395" i="23"/>
  <c r="AF394" i="23"/>
  <c r="AD394" i="23"/>
  <c r="AB394" i="23"/>
  <c r="Z394" i="23"/>
  <c r="AF393" i="23"/>
  <c r="AD393" i="23"/>
  <c r="AB393" i="23"/>
  <c r="Z393" i="23"/>
  <c r="AF391" i="23"/>
  <c r="AD391" i="23"/>
  <c r="AB391" i="23"/>
  <c r="Z391" i="23"/>
  <c r="AF389" i="23"/>
  <c r="AD389" i="23"/>
  <c r="AB389" i="23"/>
  <c r="Z389" i="23"/>
  <c r="AF387" i="23"/>
  <c r="AD387" i="23"/>
  <c r="AB387" i="23"/>
  <c r="Z387" i="23"/>
  <c r="AF385" i="23"/>
  <c r="AD385" i="23"/>
  <c r="AB385" i="23"/>
  <c r="Z385" i="23"/>
  <c r="AF384" i="23"/>
  <c r="AD384" i="23"/>
  <c r="AB384" i="23"/>
  <c r="Z384" i="23"/>
  <c r="AF382" i="23"/>
  <c r="AD382" i="23"/>
  <c r="AB382" i="23"/>
  <c r="Z382" i="23"/>
  <c r="AF380" i="23"/>
  <c r="AD380" i="23"/>
  <c r="AB380" i="23"/>
  <c r="Z380" i="23"/>
  <c r="AF379" i="23"/>
  <c r="AD379" i="23"/>
  <c r="AB379" i="23"/>
  <c r="Z379" i="23"/>
  <c r="AF378" i="23"/>
  <c r="AD378" i="23"/>
  <c r="AB378" i="23"/>
  <c r="Z378" i="23"/>
  <c r="AF377" i="23"/>
  <c r="AD377" i="23"/>
  <c r="AB377" i="23"/>
  <c r="Z377" i="23"/>
  <c r="AF376" i="23"/>
  <c r="AD376" i="23"/>
  <c r="AB376" i="23"/>
  <c r="Z376" i="23"/>
  <c r="AF374" i="23"/>
  <c r="AD374" i="23"/>
  <c r="AB374" i="23"/>
  <c r="Z374" i="23"/>
  <c r="AF372" i="23"/>
  <c r="AD372" i="23"/>
  <c r="AB372" i="23"/>
  <c r="Z372" i="23"/>
  <c r="AF371" i="23"/>
  <c r="AD371" i="23"/>
  <c r="AB371" i="23"/>
  <c r="Z371" i="23"/>
  <c r="AF367" i="23"/>
  <c r="AD367" i="23"/>
  <c r="AB367" i="23"/>
  <c r="Z367" i="23"/>
  <c r="AF365" i="23"/>
  <c r="AD365" i="23"/>
  <c r="AB365" i="23"/>
  <c r="Z365" i="23"/>
  <c r="AF361" i="23"/>
  <c r="AD361" i="23"/>
  <c r="AB361" i="23"/>
  <c r="Z361" i="23"/>
  <c r="AF363" i="23"/>
  <c r="AD363" i="23"/>
  <c r="AB363" i="23"/>
  <c r="Z363" i="23"/>
  <c r="AF359" i="23"/>
  <c r="AD359" i="23"/>
  <c r="AB359" i="23"/>
  <c r="Z359" i="23"/>
  <c r="AF357" i="23"/>
  <c r="AD357" i="23"/>
  <c r="AB357" i="23"/>
  <c r="Z357" i="23"/>
  <c r="AF355" i="23"/>
  <c r="AD355" i="23"/>
  <c r="AB355" i="23"/>
  <c r="Z355" i="23"/>
  <c r="AF354" i="23"/>
  <c r="AD354" i="23"/>
  <c r="AB354" i="23"/>
  <c r="Z354" i="23"/>
  <c r="AF352" i="23"/>
  <c r="AD352" i="23"/>
  <c r="AB352" i="23"/>
  <c r="Z352" i="23"/>
  <c r="AF350" i="23"/>
  <c r="AD350" i="23"/>
  <c r="AB350" i="23"/>
  <c r="Z350" i="23"/>
  <c r="AF349" i="23"/>
  <c r="AD349" i="23"/>
  <c r="AB349" i="23"/>
  <c r="Z349" i="23"/>
  <c r="AF347" i="23"/>
  <c r="AD347" i="23"/>
  <c r="AB347" i="23"/>
  <c r="Z347" i="23"/>
  <c r="AF346" i="23"/>
  <c r="AD346" i="23"/>
  <c r="AB346" i="23"/>
  <c r="Z346" i="23"/>
  <c r="AF345" i="23"/>
  <c r="AD345" i="23"/>
  <c r="AB345" i="23"/>
  <c r="Z345" i="23"/>
  <c r="AF344" i="23"/>
  <c r="AD344" i="23"/>
  <c r="AB344" i="23"/>
  <c r="Z344" i="23"/>
  <c r="AF343" i="23"/>
  <c r="AD343" i="23"/>
  <c r="AB343" i="23"/>
  <c r="Z343" i="23"/>
  <c r="AF342" i="23"/>
  <c r="AD342" i="23"/>
  <c r="AB342" i="23"/>
  <c r="Z342" i="23"/>
  <c r="AF341" i="23"/>
  <c r="AD341" i="23"/>
  <c r="AB341" i="23"/>
  <c r="Z341" i="23"/>
  <c r="AF340" i="23"/>
  <c r="AD340" i="23"/>
  <c r="AB340" i="23"/>
  <c r="Z340" i="23"/>
  <c r="AF339" i="23"/>
  <c r="AD339" i="23"/>
  <c r="AB339" i="23"/>
  <c r="Z339" i="23"/>
  <c r="AF337" i="23"/>
  <c r="AD337" i="23"/>
  <c r="AB337" i="23"/>
  <c r="Z337" i="23"/>
  <c r="AF335" i="23"/>
  <c r="AD335" i="23"/>
  <c r="AB335" i="23"/>
  <c r="Z335" i="23"/>
  <c r="AF334" i="23"/>
  <c r="AD334" i="23"/>
  <c r="AB334" i="23"/>
  <c r="Z334" i="23"/>
  <c r="AF333" i="23"/>
  <c r="AD333" i="23"/>
  <c r="AB333" i="23"/>
  <c r="Z333" i="23"/>
  <c r="AF332" i="23"/>
  <c r="AD332" i="23"/>
  <c r="AB332" i="23"/>
  <c r="Z332" i="23"/>
  <c r="AF331" i="23"/>
  <c r="AD331" i="23"/>
  <c r="AB331" i="23"/>
  <c r="Z331" i="23"/>
  <c r="AF330" i="23"/>
  <c r="AD330" i="23"/>
  <c r="AB330" i="23"/>
  <c r="Z330" i="23"/>
  <c r="AF329" i="23"/>
  <c r="AD329" i="23"/>
  <c r="AB329" i="23"/>
  <c r="Z329" i="23"/>
  <c r="AF328" i="23"/>
  <c r="AD328" i="23"/>
  <c r="AB328" i="23"/>
  <c r="Z328" i="23"/>
  <c r="AF327" i="23"/>
  <c r="AD327" i="23"/>
  <c r="AB327" i="23"/>
  <c r="Z327" i="23"/>
  <c r="AF326" i="23"/>
  <c r="AD326" i="23"/>
  <c r="AB326" i="23"/>
  <c r="Z326" i="23"/>
  <c r="AF325" i="23"/>
  <c r="AD325" i="23"/>
  <c r="AB325" i="23"/>
  <c r="Z325" i="23"/>
  <c r="AF324" i="23"/>
  <c r="AD324" i="23"/>
  <c r="AB324" i="23"/>
  <c r="Z324" i="23"/>
  <c r="AF323" i="23"/>
  <c r="AD323" i="23"/>
  <c r="AB323" i="23"/>
  <c r="Z323" i="23"/>
  <c r="AF322" i="23"/>
  <c r="AD322" i="23"/>
  <c r="AB322" i="23"/>
  <c r="Z322" i="23"/>
  <c r="AF321" i="23"/>
  <c r="AD321" i="23"/>
  <c r="AB321" i="23"/>
  <c r="Z321" i="23"/>
  <c r="AF320" i="23"/>
  <c r="AD320" i="23"/>
  <c r="AB320" i="23"/>
  <c r="Z320" i="23"/>
  <c r="AF319" i="23"/>
  <c r="AD319" i="23"/>
  <c r="AB319" i="23"/>
  <c r="Z319" i="23"/>
  <c r="AF318" i="23"/>
  <c r="AD318" i="23"/>
  <c r="AB318" i="23"/>
  <c r="Z318" i="23"/>
  <c r="AF317" i="23"/>
  <c r="AD317" i="23"/>
  <c r="AB317" i="23"/>
  <c r="Z317" i="23"/>
  <c r="AF316" i="23"/>
  <c r="AD316" i="23"/>
  <c r="AB316" i="23"/>
  <c r="Z316" i="23"/>
  <c r="AF315" i="23"/>
  <c r="AD315" i="23"/>
  <c r="AB315" i="23"/>
  <c r="Z315" i="23"/>
  <c r="AF314" i="23"/>
  <c r="AD314" i="23"/>
  <c r="AB314" i="23"/>
  <c r="Z314" i="23"/>
  <c r="AF313" i="23"/>
  <c r="AD313" i="23"/>
  <c r="AB313" i="23"/>
  <c r="Z313" i="23"/>
  <c r="AF311" i="23"/>
  <c r="AD311" i="23"/>
  <c r="AB311" i="23"/>
  <c r="Z311" i="23"/>
  <c r="AF309" i="23"/>
  <c r="AD309" i="23"/>
  <c r="AB309" i="23"/>
  <c r="Z309" i="23"/>
  <c r="AF308" i="23"/>
  <c r="AD308" i="23"/>
  <c r="AB308" i="23"/>
  <c r="Z308" i="23"/>
  <c r="AF307" i="23"/>
  <c r="AD307" i="23"/>
  <c r="AB307" i="23"/>
  <c r="Z307" i="23"/>
  <c r="AF306" i="23"/>
  <c r="AD306" i="23"/>
  <c r="AB306" i="23"/>
  <c r="Z306" i="23"/>
  <c r="AF305" i="23"/>
  <c r="AD305" i="23"/>
  <c r="AB305" i="23"/>
  <c r="Z305" i="23"/>
  <c r="AF304" i="23"/>
  <c r="AD304" i="23"/>
  <c r="AB304" i="23"/>
  <c r="Z304" i="23"/>
  <c r="AF303" i="23"/>
  <c r="AD303" i="23"/>
  <c r="AB303" i="23"/>
  <c r="Z303" i="23"/>
  <c r="AF302" i="23"/>
  <c r="AD302" i="23"/>
  <c r="AB302" i="23"/>
  <c r="Z302" i="23"/>
  <c r="AF301" i="23"/>
  <c r="AD301" i="23"/>
  <c r="AB301" i="23"/>
  <c r="Z301" i="23"/>
  <c r="AF300" i="23"/>
  <c r="AD300" i="23"/>
  <c r="AB300" i="23"/>
  <c r="Z300" i="23"/>
  <c r="AF299" i="23"/>
  <c r="AD299" i="23"/>
  <c r="AB299" i="23"/>
  <c r="Z299" i="23"/>
  <c r="AF298" i="23"/>
  <c r="AD298" i="23"/>
  <c r="AB298" i="23"/>
  <c r="Z298" i="23"/>
  <c r="AF297" i="23"/>
  <c r="AD297" i="23"/>
  <c r="AB297" i="23"/>
  <c r="Z297" i="23"/>
  <c r="AF296" i="23"/>
  <c r="AD296" i="23"/>
  <c r="AB296" i="23"/>
  <c r="Z296" i="23"/>
  <c r="AF295" i="23"/>
  <c r="AD295" i="23"/>
  <c r="AB295" i="23"/>
  <c r="Z295" i="23"/>
  <c r="AF294" i="23"/>
  <c r="AD294" i="23"/>
  <c r="AB294" i="23"/>
  <c r="Z294" i="23"/>
  <c r="AF293" i="23"/>
  <c r="AD293" i="23"/>
  <c r="AB293" i="23"/>
  <c r="Z293" i="23"/>
  <c r="AF292" i="23"/>
  <c r="AD292" i="23"/>
  <c r="AB292" i="23"/>
  <c r="Z292" i="23"/>
  <c r="AF290" i="23"/>
  <c r="AD290" i="23"/>
  <c r="AB290" i="23"/>
  <c r="Z290" i="23"/>
  <c r="AF289" i="23"/>
  <c r="AD289" i="23"/>
  <c r="AB289" i="23"/>
  <c r="Z289" i="23"/>
  <c r="AF288" i="23"/>
  <c r="AD288" i="23"/>
  <c r="AB288" i="23"/>
  <c r="Z288" i="23"/>
  <c r="AF287" i="23"/>
  <c r="AD287" i="23"/>
  <c r="AB287" i="23"/>
  <c r="Z287" i="23"/>
  <c r="AF285" i="23"/>
  <c r="AD285" i="23"/>
  <c r="AB285" i="23"/>
  <c r="Z285" i="23"/>
  <c r="AF283" i="23"/>
  <c r="AD283" i="23"/>
  <c r="AB283" i="23"/>
  <c r="Z283" i="23"/>
  <c r="AF281" i="23"/>
  <c r="AD281" i="23"/>
  <c r="AB281" i="23"/>
  <c r="Z281" i="23"/>
  <c r="AF280" i="23"/>
  <c r="AD280" i="23"/>
  <c r="AB280" i="23"/>
  <c r="Z280" i="23"/>
  <c r="AF279" i="23"/>
  <c r="AD279" i="23"/>
  <c r="AB279" i="23"/>
  <c r="Z279" i="23"/>
  <c r="AF278" i="23"/>
  <c r="AD278" i="23"/>
  <c r="AB278" i="23"/>
  <c r="Z278" i="23"/>
  <c r="AF277" i="23"/>
  <c r="AD277" i="23"/>
  <c r="AB277" i="23"/>
  <c r="Z277" i="23"/>
  <c r="AF276" i="23"/>
  <c r="AD276" i="23"/>
  <c r="AB276" i="23"/>
  <c r="Z276" i="23"/>
  <c r="AF275" i="23"/>
  <c r="AD275" i="23"/>
  <c r="AB275" i="23"/>
  <c r="Z275" i="23"/>
  <c r="AF274" i="23"/>
  <c r="AD274" i="23"/>
  <c r="AB274" i="23"/>
  <c r="Z274" i="23"/>
  <c r="AF273" i="23"/>
  <c r="AD273" i="23"/>
  <c r="AB273" i="23"/>
  <c r="Z273" i="23"/>
  <c r="AF272" i="23"/>
  <c r="AD272" i="23"/>
  <c r="AB272" i="23"/>
  <c r="Z272" i="23"/>
  <c r="AF270" i="23"/>
  <c r="AD270" i="23"/>
  <c r="AB270" i="23"/>
  <c r="Z270" i="23"/>
  <c r="AF269" i="23"/>
  <c r="AD269" i="23"/>
  <c r="AB269" i="23"/>
  <c r="Z269" i="23"/>
  <c r="AF268" i="23"/>
  <c r="AD268" i="23"/>
  <c r="AB268" i="23"/>
  <c r="Z268" i="23"/>
  <c r="AF267" i="23"/>
  <c r="AD267" i="23"/>
  <c r="AB267" i="23"/>
  <c r="Z267" i="23"/>
  <c r="AF266" i="23"/>
  <c r="AD266" i="23"/>
  <c r="AB266" i="23"/>
  <c r="Z266" i="23"/>
  <c r="AF265" i="23"/>
  <c r="AD265" i="23"/>
  <c r="AB265" i="23"/>
  <c r="Z265" i="23"/>
  <c r="AF264" i="23"/>
  <c r="AD264" i="23"/>
  <c r="AB264" i="23"/>
  <c r="Z264" i="23"/>
  <c r="AF263" i="23"/>
  <c r="AD263" i="23"/>
  <c r="AB263" i="23"/>
  <c r="Z263" i="23"/>
  <c r="AF262" i="23"/>
  <c r="AD262" i="23"/>
  <c r="AB262" i="23"/>
  <c r="Z262" i="23"/>
  <c r="AF261" i="23"/>
  <c r="AD261" i="23"/>
  <c r="AB261" i="23"/>
  <c r="Z261" i="23"/>
  <c r="AF260" i="23"/>
  <c r="AD260" i="23"/>
  <c r="AB260" i="23"/>
  <c r="Z260" i="23"/>
  <c r="AF259" i="23"/>
  <c r="AD259" i="23"/>
  <c r="AB259" i="23"/>
  <c r="Z259" i="23"/>
  <c r="AF258" i="23"/>
  <c r="AD258" i="23"/>
  <c r="AB258" i="23"/>
  <c r="Z258" i="23"/>
  <c r="AF257" i="23"/>
  <c r="AD257" i="23"/>
  <c r="AB257" i="23"/>
  <c r="Z257" i="23"/>
  <c r="AF256" i="23"/>
  <c r="AD256" i="23"/>
  <c r="AB256" i="23"/>
  <c r="Z256" i="23"/>
  <c r="AF254" i="23"/>
  <c r="AD254" i="23"/>
  <c r="AB254" i="23"/>
  <c r="Z254" i="23"/>
  <c r="AF252" i="23"/>
  <c r="AD252" i="23"/>
  <c r="AB252" i="23"/>
  <c r="Z252" i="23"/>
  <c r="AF251" i="23"/>
  <c r="AD251" i="23"/>
  <c r="AB251" i="23"/>
  <c r="Z251" i="23"/>
  <c r="AF250" i="23"/>
  <c r="AD250" i="23"/>
  <c r="AB250" i="23"/>
  <c r="Z250" i="23"/>
  <c r="AF249" i="23"/>
  <c r="AD249" i="23"/>
  <c r="AB249" i="23"/>
  <c r="Z249" i="23"/>
  <c r="AF248" i="23"/>
  <c r="AD248" i="23"/>
  <c r="AB248" i="23"/>
  <c r="Z248" i="23"/>
  <c r="AF247" i="23"/>
  <c r="AD247" i="23"/>
  <c r="AB247" i="23"/>
  <c r="Z247" i="23"/>
  <c r="AF246" i="23"/>
  <c r="AD246" i="23"/>
  <c r="AB246" i="23"/>
  <c r="Z246" i="23"/>
  <c r="AF245" i="23"/>
  <c r="AD245" i="23"/>
  <c r="AB245" i="23"/>
  <c r="Z245" i="23"/>
  <c r="AF244" i="23"/>
  <c r="AD244" i="23"/>
  <c r="AB244" i="23"/>
  <c r="Z244" i="23"/>
  <c r="AF243" i="23"/>
  <c r="AD243" i="23"/>
  <c r="AB243" i="23"/>
  <c r="Z243" i="23"/>
  <c r="AF242" i="23"/>
  <c r="AD242" i="23"/>
  <c r="AB242" i="23"/>
  <c r="Z242" i="23"/>
  <c r="AF241" i="23"/>
  <c r="AD241" i="23"/>
  <c r="AB241" i="23"/>
  <c r="Z241" i="23"/>
  <c r="AF240" i="23"/>
  <c r="AD240" i="23"/>
  <c r="AB240" i="23"/>
  <c r="Z240" i="23"/>
  <c r="AF238" i="23"/>
  <c r="AD238" i="23"/>
  <c r="AB238" i="23"/>
  <c r="Z238" i="23"/>
  <c r="AF237" i="23"/>
  <c r="AD237" i="23"/>
  <c r="AB237" i="23"/>
  <c r="Z237" i="23"/>
  <c r="AF236" i="23"/>
  <c r="AD236" i="23"/>
  <c r="AB236" i="23"/>
  <c r="Z236" i="23"/>
  <c r="AF235" i="23"/>
  <c r="AD235" i="23"/>
  <c r="AB235" i="23"/>
  <c r="Z235" i="23"/>
  <c r="AF234" i="23"/>
  <c r="AD234" i="23"/>
  <c r="AB234" i="23"/>
  <c r="Z234" i="23"/>
  <c r="AF233" i="23"/>
  <c r="AD233" i="23"/>
  <c r="AB233" i="23"/>
  <c r="Z233" i="23"/>
  <c r="AF231" i="23"/>
  <c r="AD231" i="23"/>
  <c r="AB231" i="23"/>
  <c r="Z231" i="23"/>
  <c r="AF230" i="23"/>
  <c r="AD230" i="23"/>
  <c r="AB230" i="23"/>
  <c r="Z230" i="23"/>
  <c r="AF229" i="23"/>
  <c r="AD229" i="23"/>
  <c r="AB229" i="23"/>
  <c r="Z229" i="23"/>
  <c r="AF228" i="23"/>
  <c r="AD228" i="23"/>
  <c r="AB228" i="23"/>
  <c r="Z228" i="23"/>
  <c r="AF226" i="23"/>
  <c r="AD226" i="23"/>
  <c r="AB226" i="23"/>
  <c r="Z226" i="23"/>
  <c r="AF224" i="23"/>
  <c r="AD224" i="23"/>
  <c r="AB224" i="23"/>
  <c r="Z224" i="23"/>
  <c r="AF222" i="23"/>
  <c r="AD222" i="23"/>
  <c r="AB222" i="23"/>
  <c r="Z222" i="23"/>
  <c r="AF221" i="23"/>
  <c r="AD221" i="23"/>
  <c r="AB221" i="23"/>
  <c r="Z221" i="23"/>
  <c r="AF220" i="23"/>
  <c r="AD220" i="23"/>
  <c r="AB220" i="23"/>
  <c r="Z220" i="23"/>
  <c r="AF219" i="23"/>
  <c r="AD219" i="23"/>
  <c r="AB219" i="23"/>
  <c r="Z219" i="23"/>
  <c r="AF218" i="23"/>
  <c r="AD218" i="23"/>
  <c r="AB218" i="23"/>
  <c r="Z218" i="23"/>
  <c r="AF217" i="23"/>
  <c r="AD217" i="23"/>
  <c r="AB217" i="23"/>
  <c r="Z217" i="23"/>
  <c r="AF216" i="23"/>
  <c r="AD216" i="23"/>
  <c r="AB216" i="23"/>
  <c r="Z216" i="23"/>
  <c r="AF215" i="23"/>
  <c r="AD215" i="23"/>
  <c r="AB215" i="23"/>
  <c r="Z215" i="23"/>
  <c r="AF214" i="23"/>
  <c r="AD214" i="23"/>
  <c r="AB214" i="23"/>
  <c r="Z214" i="23"/>
  <c r="AF213" i="23"/>
  <c r="AD213" i="23"/>
  <c r="AB213" i="23"/>
  <c r="Z213" i="23"/>
  <c r="AF212" i="23"/>
  <c r="AD212" i="23"/>
  <c r="AB212" i="23"/>
  <c r="Z212" i="23"/>
  <c r="AF211" i="23"/>
  <c r="AD211" i="23"/>
  <c r="AB211" i="23"/>
  <c r="Z211" i="23"/>
  <c r="AF210" i="23"/>
  <c r="AD210" i="23"/>
  <c r="AB210" i="23"/>
  <c r="Z210" i="23"/>
  <c r="AF209" i="23"/>
  <c r="AD209" i="23"/>
  <c r="AB209" i="23"/>
  <c r="Z209" i="23"/>
  <c r="AF208" i="23"/>
  <c r="AD208" i="23"/>
  <c r="AB208" i="23"/>
  <c r="Z208" i="23"/>
  <c r="AF207" i="23"/>
  <c r="AD207" i="23"/>
  <c r="AB207" i="23"/>
  <c r="Z207" i="23"/>
  <c r="AF206" i="23"/>
  <c r="AD206" i="23"/>
  <c r="AB206" i="23"/>
  <c r="Z206" i="23"/>
  <c r="AF205" i="23"/>
  <c r="AD205" i="23"/>
  <c r="AB205" i="23"/>
  <c r="Z205" i="23"/>
  <c r="AF204" i="23"/>
  <c r="AD204" i="23"/>
  <c r="AB204" i="23"/>
  <c r="Z204" i="23"/>
  <c r="AF203" i="23"/>
  <c r="AD203" i="23"/>
  <c r="AB203" i="23"/>
  <c r="Z203" i="23"/>
  <c r="AF202" i="23"/>
  <c r="AD202" i="23"/>
  <c r="AB202" i="23"/>
  <c r="Z202" i="23"/>
  <c r="AF201" i="23"/>
  <c r="AD201" i="23"/>
  <c r="AB201" i="23"/>
  <c r="Z201" i="23"/>
  <c r="AF200" i="23"/>
  <c r="AD200" i="23"/>
  <c r="AB200" i="23"/>
  <c r="Z200" i="23"/>
  <c r="AF199" i="23"/>
  <c r="AD199" i="23"/>
  <c r="AB199" i="23"/>
  <c r="Z199" i="23"/>
  <c r="AF196" i="23"/>
  <c r="AD196" i="23"/>
  <c r="AB196" i="23"/>
  <c r="Z196" i="23"/>
  <c r="AF198" i="23"/>
  <c r="AD198" i="23"/>
  <c r="AB198" i="23"/>
  <c r="Z198" i="23"/>
  <c r="AF194" i="23"/>
  <c r="AD194" i="23"/>
  <c r="AB194" i="23"/>
  <c r="Z194" i="23"/>
  <c r="AF190" i="23"/>
  <c r="AD190" i="23"/>
  <c r="AB190" i="23"/>
  <c r="Z190" i="23"/>
  <c r="AF192" i="23"/>
  <c r="AD192" i="23"/>
  <c r="AB192" i="23"/>
  <c r="Z192" i="23"/>
  <c r="AF188" i="23"/>
  <c r="AD188" i="23"/>
  <c r="AB188" i="23"/>
  <c r="Z188" i="23"/>
  <c r="AF187" i="23"/>
  <c r="AD187" i="23"/>
  <c r="AB187" i="23"/>
  <c r="Z187" i="23"/>
  <c r="AF186" i="23"/>
  <c r="AD186" i="23"/>
  <c r="AB186" i="23"/>
  <c r="Z186" i="23"/>
  <c r="AF185" i="23"/>
  <c r="AD185" i="23"/>
  <c r="AB185" i="23"/>
  <c r="Z185" i="23"/>
  <c r="AF184" i="23"/>
  <c r="AD184" i="23"/>
  <c r="AB184" i="23"/>
  <c r="Z184" i="23"/>
  <c r="AF183" i="23"/>
  <c r="AD183" i="23"/>
  <c r="AB183" i="23"/>
  <c r="Z183" i="23"/>
  <c r="AF182" i="23"/>
  <c r="AD182" i="23"/>
  <c r="AB182" i="23"/>
  <c r="Z182" i="23"/>
  <c r="AF181" i="23"/>
  <c r="AD181" i="23"/>
  <c r="AB181" i="23"/>
  <c r="Z181" i="23"/>
  <c r="AF180" i="23"/>
  <c r="AD180" i="23"/>
  <c r="AB180" i="23"/>
  <c r="Z180" i="23"/>
  <c r="AF179" i="23"/>
  <c r="AD179" i="23"/>
  <c r="AB179" i="23"/>
  <c r="Z179" i="23"/>
  <c r="AF178" i="23"/>
  <c r="AD178" i="23"/>
  <c r="AB178" i="23"/>
  <c r="Z178" i="23"/>
  <c r="AF176" i="23"/>
  <c r="AD176" i="23"/>
  <c r="AB176" i="23"/>
  <c r="Z176" i="23"/>
  <c r="AF175" i="23"/>
  <c r="AD175" i="23"/>
  <c r="AB175" i="23"/>
  <c r="Z175" i="23"/>
  <c r="AF174" i="23"/>
  <c r="AD174" i="23"/>
  <c r="AB174" i="23"/>
  <c r="Z174" i="23"/>
  <c r="AF173" i="23"/>
  <c r="AD173" i="23"/>
  <c r="AB173" i="23"/>
  <c r="Z173" i="23"/>
  <c r="AF172" i="23"/>
  <c r="AD172" i="23"/>
  <c r="AB172" i="23"/>
  <c r="Z172" i="23"/>
  <c r="AF170" i="23"/>
  <c r="AD170" i="23"/>
  <c r="AB170" i="23"/>
  <c r="Z170" i="23"/>
  <c r="AF168" i="23"/>
  <c r="AD168" i="23"/>
  <c r="AB168" i="23"/>
  <c r="Z168" i="23"/>
  <c r="AF67" i="23"/>
  <c r="AD67" i="23"/>
  <c r="AB67" i="23"/>
  <c r="Z67" i="23"/>
  <c r="AF166" i="23"/>
  <c r="AD166" i="23"/>
  <c r="AB166" i="23"/>
  <c r="Z166" i="23"/>
  <c r="AF165" i="23"/>
  <c r="AD165" i="23"/>
  <c r="AB165" i="23"/>
  <c r="Z165" i="23"/>
  <c r="AF164" i="23"/>
  <c r="AD164" i="23"/>
  <c r="AB164" i="23"/>
  <c r="Z164" i="23"/>
  <c r="AF163" i="23"/>
  <c r="AD163" i="23"/>
  <c r="AB163" i="23"/>
  <c r="Z163" i="23"/>
  <c r="AF162" i="23"/>
  <c r="AD162" i="23"/>
  <c r="AB162" i="23"/>
  <c r="Z162" i="23"/>
  <c r="AF161" i="23"/>
  <c r="AD161" i="23"/>
  <c r="AB161" i="23"/>
  <c r="Z161" i="23"/>
  <c r="AF160" i="23"/>
  <c r="AD160" i="23"/>
  <c r="AB160" i="23"/>
  <c r="Z160" i="23"/>
  <c r="AF159" i="23"/>
  <c r="AD159" i="23"/>
  <c r="AB159" i="23"/>
  <c r="Z159" i="23"/>
  <c r="AF158" i="23"/>
  <c r="AD158" i="23"/>
  <c r="AB158" i="23"/>
  <c r="Z158" i="23"/>
  <c r="AF157" i="23"/>
  <c r="AD157" i="23"/>
  <c r="AB157" i="23"/>
  <c r="Z157" i="23"/>
  <c r="AF156" i="23"/>
  <c r="AD156" i="23"/>
  <c r="AB156" i="23"/>
  <c r="Z156" i="23"/>
  <c r="AF155" i="23"/>
  <c r="AD155" i="23"/>
  <c r="AB155" i="23"/>
  <c r="Z155" i="23"/>
  <c r="AF154" i="23"/>
  <c r="AD154" i="23"/>
  <c r="AB154" i="23"/>
  <c r="Z154" i="23"/>
  <c r="AF153" i="23"/>
  <c r="AD153" i="23"/>
  <c r="AB153" i="23"/>
  <c r="Z153" i="23"/>
  <c r="AF152" i="23"/>
  <c r="AD152" i="23"/>
  <c r="AB152" i="23"/>
  <c r="Z152" i="23"/>
  <c r="AF151" i="23"/>
  <c r="AD151" i="23"/>
  <c r="AB151" i="23"/>
  <c r="Z151" i="23"/>
  <c r="AF150" i="23"/>
  <c r="AD150" i="23"/>
  <c r="AB150" i="23"/>
  <c r="Z150" i="23"/>
  <c r="AF149" i="23"/>
  <c r="AD149" i="23"/>
  <c r="AB149" i="23"/>
  <c r="Z149" i="23"/>
  <c r="AF148" i="23"/>
  <c r="AD148" i="23"/>
  <c r="AB148" i="23"/>
  <c r="Z148" i="23"/>
  <c r="AF147" i="23"/>
  <c r="AD147" i="23"/>
  <c r="AB147" i="23"/>
  <c r="Z147" i="23"/>
  <c r="AF146" i="23"/>
  <c r="AD146" i="23"/>
  <c r="AB146" i="23"/>
  <c r="Z146" i="23"/>
  <c r="AF145" i="23"/>
  <c r="AD145" i="23"/>
  <c r="AB145" i="23"/>
  <c r="Z145" i="23"/>
  <c r="AF144" i="23"/>
  <c r="AD144" i="23"/>
  <c r="AB144" i="23"/>
  <c r="Z144" i="23"/>
  <c r="AF143" i="23"/>
  <c r="AD143" i="23"/>
  <c r="AB143" i="23"/>
  <c r="Z143" i="23"/>
  <c r="AF142" i="23"/>
  <c r="AD142" i="23"/>
  <c r="AB142" i="23"/>
  <c r="Z142" i="23"/>
  <c r="AF141" i="23"/>
  <c r="AD141" i="23"/>
  <c r="AB141" i="23"/>
  <c r="Z141" i="23"/>
  <c r="AF140" i="23"/>
  <c r="AD140" i="23"/>
  <c r="AB140" i="23"/>
  <c r="Z140" i="23"/>
  <c r="AF139" i="23"/>
  <c r="AD139" i="23"/>
  <c r="AB139" i="23"/>
  <c r="Z139" i="23"/>
  <c r="AF138" i="23"/>
  <c r="AD138" i="23"/>
  <c r="AB138" i="23"/>
  <c r="Z138" i="23"/>
  <c r="AF137" i="23"/>
  <c r="AD137" i="23"/>
  <c r="AB137" i="23"/>
  <c r="Z137" i="23"/>
  <c r="AF136" i="23"/>
  <c r="AD136" i="23"/>
  <c r="AB136" i="23"/>
  <c r="Z136" i="23"/>
  <c r="AF135" i="23"/>
  <c r="AD135" i="23"/>
  <c r="AB135" i="23"/>
  <c r="Z135" i="23"/>
  <c r="AF134" i="23"/>
  <c r="AD134" i="23"/>
  <c r="AB134" i="23"/>
  <c r="Z134" i="23"/>
  <c r="AF133" i="23"/>
  <c r="AD133" i="23"/>
  <c r="AB133" i="23"/>
  <c r="Z133" i="23"/>
  <c r="AF132" i="23"/>
  <c r="AD132" i="23"/>
  <c r="AB132" i="23"/>
  <c r="Z132" i="23"/>
  <c r="AF131" i="23"/>
  <c r="AD131" i="23"/>
  <c r="AB131" i="23"/>
  <c r="Z131" i="23"/>
  <c r="AF130" i="23"/>
  <c r="AD130" i="23"/>
  <c r="AB130" i="23"/>
  <c r="Z130" i="23"/>
  <c r="AF129" i="23"/>
  <c r="AD129" i="23"/>
  <c r="AB129" i="23"/>
  <c r="Z129" i="23"/>
  <c r="AF128" i="23"/>
  <c r="AD128" i="23"/>
  <c r="AB128" i="23"/>
  <c r="Z128" i="23"/>
  <c r="AF127" i="23"/>
  <c r="AD127" i="23"/>
  <c r="AB127" i="23"/>
  <c r="Z127" i="23"/>
  <c r="AF126" i="23"/>
  <c r="AD126" i="23"/>
  <c r="AB126" i="23"/>
  <c r="Z126" i="23"/>
  <c r="AF125" i="23"/>
  <c r="AD125" i="23"/>
  <c r="AB125" i="23"/>
  <c r="Z125" i="23"/>
  <c r="AF124" i="23"/>
  <c r="AD124" i="23"/>
  <c r="AB124" i="23"/>
  <c r="Z124" i="23"/>
  <c r="AF123" i="23"/>
  <c r="AD123" i="23"/>
  <c r="AB123" i="23"/>
  <c r="Z123" i="23"/>
  <c r="AF122" i="23"/>
  <c r="AD122" i="23"/>
  <c r="AB122" i="23"/>
  <c r="Z122" i="23"/>
  <c r="AF121" i="23"/>
  <c r="AD121" i="23"/>
  <c r="AB121" i="23"/>
  <c r="Z121" i="23"/>
  <c r="AF120" i="23"/>
  <c r="AD120" i="23"/>
  <c r="AB120" i="23"/>
  <c r="Z120" i="23"/>
  <c r="AF119" i="23"/>
  <c r="AD119" i="23"/>
  <c r="AB119" i="23"/>
  <c r="Z119" i="23"/>
  <c r="AF118" i="23"/>
  <c r="AD118" i="23"/>
  <c r="AB118" i="23"/>
  <c r="Z118" i="23"/>
  <c r="AF117" i="23"/>
  <c r="AD117" i="23"/>
  <c r="AB117" i="23"/>
  <c r="Z117" i="23"/>
  <c r="AF115" i="23"/>
  <c r="AD115" i="23"/>
  <c r="AB115" i="23"/>
  <c r="Z115" i="23"/>
  <c r="AF114" i="23"/>
  <c r="AD114" i="23"/>
  <c r="AB114" i="23"/>
  <c r="Z114" i="23"/>
  <c r="AF113" i="23"/>
  <c r="AD113" i="23"/>
  <c r="AB113" i="23"/>
  <c r="Z113" i="23"/>
  <c r="AF112" i="23"/>
  <c r="AD112" i="23"/>
  <c r="AB112" i="23"/>
  <c r="Z112" i="23"/>
  <c r="AF111" i="23"/>
  <c r="AD111" i="23"/>
  <c r="AB111" i="23"/>
  <c r="Z111" i="23"/>
  <c r="AF110" i="23"/>
  <c r="AD110" i="23"/>
  <c r="AB110" i="23"/>
  <c r="Z110" i="23"/>
  <c r="AF109" i="23"/>
  <c r="AD109" i="23"/>
  <c r="AB109" i="23"/>
  <c r="Z109" i="23"/>
  <c r="AF108" i="23"/>
  <c r="AD108" i="23"/>
  <c r="AB108" i="23"/>
  <c r="Z108" i="23"/>
  <c r="AF107" i="23"/>
  <c r="AD107" i="23"/>
  <c r="AB107" i="23"/>
  <c r="Z107" i="23"/>
  <c r="AF106" i="23"/>
  <c r="AD106" i="23"/>
  <c r="AB106" i="23"/>
  <c r="Z106" i="23"/>
  <c r="AF104" i="23"/>
  <c r="AD104" i="23"/>
  <c r="AB104" i="23"/>
  <c r="Z104" i="23"/>
  <c r="AF102" i="23"/>
  <c r="AD102" i="23"/>
  <c r="AB102" i="23"/>
  <c r="Z102" i="23"/>
  <c r="AF100" i="23"/>
  <c r="AD100" i="23"/>
  <c r="AB100" i="23"/>
  <c r="Z100" i="23"/>
  <c r="AF99" i="23"/>
  <c r="AD99" i="23"/>
  <c r="AB99" i="23"/>
  <c r="Z99" i="23"/>
  <c r="AF98" i="23"/>
  <c r="AD98" i="23"/>
  <c r="AB98" i="23"/>
  <c r="Z98" i="23"/>
  <c r="AF97" i="23"/>
  <c r="AD97" i="23"/>
  <c r="AB97" i="23"/>
  <c r="Z97" i="23"/>
  <c r="AF95" i="23"/>
  <c r="AD95" i="23"/>
  <c r="AB95" i="23"/>
  <c r="Z95" i="23"/>
  <c r="AF94" i="23"/>
  <c r="AD94" i="23"/>
  <c r="AB94" i="23"/>
  <c r="Z94" i="23"/>
  <c r="AF93" i="23"/>
  <c r="AD93" i="23"/>
  <c r="AB93" i="23"/>
  <c r="Z93" i="23"/>
  <c r="AF92" i="23"/>
  <c r="AD92" i="23"/>
  <c r="AB92" i="23"/>
  <c r="Z92" i="23"/>
  <c r="AF91" i="23"/>
  <c r="AD91" i="23"/>
  <c r="AB91" i="23"/>
  <c r="Z91" i="23"/>
  <c r="AF90" i="23"/>
  <c r="AD90" i="23"/>
  <c r="AB90" i="23"/>
  <c r="Z90" i="23"/>
  <c r="AF89" i="23"/>
  <c r="AD89" i="23"/>
  <c r="AB89" i="23"/>
  <c r="Z89" i="23"/>
  <c r="AF88" i="23"/>
  <c r="AD88" i="23"/>
  <c r="AB88" i="23"/>
  <c r="Z88" i="23"/>
  <c r="AF87" i="23"/>
  <c r="AD87" i="23"/>
  <c r="AB87" i="23"/>
  <c r="Z87" i="23"/>
  <c r="AF86" i="23"/>
  <c r="AD86" i="23"/>
  <c r="AB86" i="23"/>
  <c r="Z86" i="23"/>
  <c r="AF85" i="23"/>
  <c r="AD85" i="23"/>
  <c r="AB85" i="23"/>
  <c r="Z85" i="23"/>
  <c r="AF84" i="23"/>
  <c r="AD84" i="23"/>
  <c r="AB84" i="23"/>
  <c r="Z84" i="23"/>
  <c r="AF83" i="23"/>
  <c r="AD83" i="23"/>
  <c r="AB83" i="23"/>
  <c r="Z83" i="23"/>
  <c r="AF82" i="23"/>
  <c r="AD82" i="23"/>
  <c r="AB82" i="23"/>
  <c r="Z82" i="23"/>
  <c r="AF81" i="23"/>
  <c r="AD81" i="23"/>
  <c r="AB81" i="23"/>
  <c r="Z81" i="23"/>
  <c r="AF79" i="23"/>
  <c r="AD79" i="23"/>
  <c r="AB79" i="23"/>
  <c r="Z79" i="23"/>
  <c r="AF78" i="23"/>
  <c r="AD78" i="23"/>
  <c r="AB78" i="23"/>
  <c r="Z78" i="23"/>
  <c r="AF77" i="23"/>
  <c r="AD77" i="23"/>
  <c r="AB77" i="23"/>
  <c r="Z77" i="23"/>
  <c r="AF76" i="23"/>
  <c r="AD76" i="23"/>
  <c r="AB76" i="23"/>
  <c r="Z76" i="23"/>
  <c r="AF75" i="23"/>
  <c r="AD75" i="23"/>
  <c r="AB75" i="23"/>
  <c r="Z75" i="23"/>
  <c r="AF74" i="23"/>
  <c r="AD74" i="23"/>
  <c r="AB74" i="23"/>
  <c r="Z74" i="23"/>
  <c r="AF73" i="23"/>
  <c r="AD73" i="23"/>
  <c r="AB73" i="23"/>
  <c r="Z73" i="23"/>
  <c r="AF72" i="23"/>
  <c r="AD72" i="23"/>
  <c r="AB72" i="23"/>
  <c r="Z72" i="23"/>
  <c r="AF71" i="23"/>
  <c r="AD71" i="23"/>
  <c r="AB71" i="23"/>
  <c r="Z71" i="23"/>
  <c r="AF70" i="23"/>
  <c r="AD70" i="23"/>
  <c r="AB70" i="23"/>
  <c r="Z70" i="23"/>
  <c r="AF69" i="23"/>
  <c r="AD69" i="23"/>
  <c r="AB69" i="23"/>
  <c r="Z69" i="23"/>
  <c r="AF65" i="23"/>
  <c r="AD65" i="23"/>
  <c r="AB65" i="23"/>
  <c r="Z65" i="23"/>
  <c r="AF64" i="23"/>
  <c r="AD64" i="23"/>
  <c r="AB64" i="23"/>
  <c r="Z64" i="23"/>
  <c r="AF63" i="23"/>
  <c r="AD63" i="23"/>
  <c r="AB63" i="23"/>
  <c r="Z63" i="23"/>
  <c r="AF62" i="23"/>
  <c r="AD62" i="23"/>
  <c r="AB62" i="23"/>
  <c r="Z62" i="23"/>
  <c r="AF61" i="23"/>
  <c r="AD61" i="23"/>
  <c r="AB61" i="23"/>
  <c r="Z61" i="23"/>
  <c r="AF60" i="23"/>
  <c r="AD60" i="23"/>
  <c r="AB60" i="23"/>
  <c r="Z60" i="23"/>
  <c r="AF59" i="23"/>
  <c r="AD59" i="23"/>
  <c r="AB59" i="23"/>
  <c r="Z59" i="23"/>
  <c r="AF58" i="23"/>
  <c r="AD58" i="23"/>
  <c r="AB58" i="23"/>
  <c r="Z58" i="23"/>
  <c r="AF56" i="23"/>
  <c r="AD56" i="23"/>
  <c r="AB56" i="23"/>
  <c r="Z56" i="23"/>
  <c r="AF55" i="23"/>
  <c r="AD55" i="23"/>
  <c r="AB55" i="23"/>
  <c r="Z55" i="23"/>
  <c r="AF54" i="23"/>
  <c r="AD54" i="23"/>
  <c r="AB54" i="23"/>
  <c r="Z54" i="23"/>
  <c r="AF53" i="23"/>
  <c r="AD53" i="23"/>
  <c r="AB53" i="23"/>
  <c r="Z53" i="23"/>
  <c r="AF52" i="23"/>
  <c r="AD52" i="23"/>
  <c r="AB52" i="23"/>
  <c r="Z52" i="23"/>
  <c r="AF51" i="23"/>
  <c r="AD51" i="23"/>
  <c r="AB51" i="23"/>
  <c r="Z51" i="23"/>
  <c r="AF50" i="23"/>
  <c r="AD50" i="23"/>
  <c r="AB50" i="23"/>
  <c r="Z50" i="23"/>
  <c r="AF49" i="23"/>
  <c r="AD49" i="23"/>
  <c r="AB49" i="23"/>
  <c r="Z49" i="23"/>
  <c r="AF48" i="23"/>
  <c r="AD48" i="23"/>
  <c r="AB48" i="23"/>
  <c r="Z48" i="23"/>
  <c r="AF47" i="23"/>
  <c r="AD47" i="23"/>
  <c r="AB47" i="23"/>
  <c r="Z47" i="23"/>
  <c r="AF46" i="23"/>
  <c r="AD46" i="23"/>
  <c r="AB46" i="23"/>
  <c r="Z46" i="23"/>
  <c r="AF45" i="23"/>
  <c r="AD45" i="23"/>
  <c r="AB45" i="23"/>
  <c r="Z45" i="23"/>
  <c r="AF44" i="23"/>
  <c r="AD44" i="23"/>
  <c r="AB44" i="23"/>
  <c r="Z44" i="23"/>
  <c r="AF43" i="23"/>
  <c r="AD43" i="23"/>
  <c r="AB43" i="23"/>
  <c r="Z43" i="23"/>
  <c r="AF42" i="23"/>
  <c r="AD42" i="23"/>
  <c r="AB42" i="23"/>
  <c r="Z42" i="23"/>
  <c r="AF41" i="23"/>
  <c r="AD41" i="23"/>
  <c r="AB41" i="23"/>
  <c r="Z41" i="23"/>
  <c r="AF40" i="23"/>
  <c r="AD40" i="23"/>
  <c r="AB40" i="23"/>
  <c r="Z40" i="23"/>
  <c r="AF39" i="23"/>
  <c r="AD39" i="23"/>
  <c r="AB39" i="23"/>
  <c r="Z39" i="23"/>
  <c r="AF38" i="23"/>
  <c r="AD38" i="23"/>
  <c r="AB38" i="23"/>
  <c r="Z38" i="23"/>
  <c r="AF37" i="23"/>
  <c r="AD37" i="23"/>
  <c r="AB37" i="23"/>
  <c r="Z37" i="23"/>
  <c r="AF36" i="23"/>
  <c r="AD36" i="23"/>
  <c r="AB36" i="23"/>
  <c r="Z36" i="23"/>
  <c r="AF35" i="23"/>
  <c r="AD35" i="23"/>
  <c r="AB35" i="23"/>
  <c r="Z35" i="23"/>
  <c r="AF34" i="23"/>
  <c r="AD34" i="23"/>
  <c r="AB34" i="23"/>
  <c r="Z34" i="23"/>
  <c r="AF32" i="23"/>
  <c r="AD32" i="23"/>
  <c r="AB32" i="23"/>
  <c r="Z32" i="23"/>
  <c r="AF31" i="23"/>
  <c r="AD31" i="23"/>
  <c r="AB31" i="23"/>
  <c r="Z31" i="23"/>
  <c r="AF30" i="23"/>
  <c r="AD30" i="23"/>
  <c r="AB30" i="23"/>
  <c r="Z30" i="23"/>
  <c r="AF29" i="23"/>
  <c r="AD29" i="23"/>
  <c r="AB29" i="23"/>
  <c r="Z29" i="23"/>
  <c r="AF28" i="23" l="1"/>
  <c r="AD28" i="23"/>
  <c r="AB28" i="23"/>
  <c r="Z28" i="23"/>
  <c r="AF26" i="23"/>
  <c r="AD26" i="23"/>
  <c r="AB26" i="23"/>
  <c r="Z26" i="23"/>
  <c r="AF24" i="23"/>
  <c r="AD24" i="23"/>
  <c r="AB24" i="23"/>
  <c r="Z24" i="23"/>
  <c r="AF18" i="23" l="1"/>
  <c r="AD18" i="23"/>
  <c r="AB18" i="23"/>
  <c r="AA18" i="23"/>
  <c r="AC18" i="23"/>
  <c r="AE18" i="23"/>
  <c r="Z18" i="23"/>
  <c r="AF420" i="23" l="1"/>
  <c r="AD420" i="23"/>
  <c r="AB420" i="23"/>
  <c r="Z420" i="23"/>
  <c r="AF22" i="23" l="1"/>
  <c r="AD22" i="23"/>
  <c r="AB22" i="23"/>
  <c r="Z22" i="23"/>
  <c r="AF20" i="23"/>
  <c r="AD20" i="23"/>
  <c r="AB20" i="23"/>
  <c r="Z20" i="23"/>
  <c r="AF15" i="23"/>
  <c r="AF16" i="23"/>
  <c r="AD16" i="23"/>
  <c r="Z14" i="23"/>
  <c r="U18" i="23" l="1"/>
  <c r="W18" i="23"/>
  <c r="X18" i="23"/>
  <c r="Y18" i="23"/>
  <c r="Z12" i="23" l="1"/>
  <c r="AA12" i="23"/>
  <c r="AB12" i="23"/>
  <c r="AC12" i="23"/>
  <c r="AD12" i="23"/>
  <c r="AE12" i="23"/>
  <c r="AF12" i="23"/>
  <c r="AG12" i="23"/>
  <c r="Q100" i="25"/>
  <c r="P100" i="25" s="1"/>
  <c r="Q83" i="25"/>
  <c r="P83" i="25" s="1"/>
  <c r="Q60" i="25"/>
  <c r="P60" i="25" s="1"/>
  <c r="Q84" i="25"/>
  <c r="P84" i="25" s="1"/>
  <c r="Q97" i="25"/>
  <c r="P97" i="25" s="1"/>
  <c r="Q70" i="25"/>
  <c r="P70" i="25" s="1"/>
  <c r="Q71" i="25"/>
  <c r="P71" i="25" s="1"/>
  <c r="Q113" i="25"/>
  <c r="P113" i="25" s="1"/>
  <c r="Q106" i="25"/>
  <c r="P106" i="25" s="1"/>
  <c r="Q114" i="25"/>
  <c r="P114" i="25" s="1"/>
  <c r="Q88" i="25"/>
  <c r="P88" i="25" s="1"/>
  <c r="Q75" i="25"/>
  <c r="P75" i="25" s="1"/>
  <c r="Q61" i="25"/>
  <c r="P61" i="25" s="1"/>
  <c r="Q28" i="25"/>
  <c r="P28" i="25" s="1"/>
  <c r="Q89" i="25"/>
  <c r="P89" i="25" s="1"/>
  <c r="Q110" i="25"/>
  <c r="P110" i="25" s="1"/>
  <c r="Q33" i="25"/>
  <c r="P33" i="25" s="1"/>
  <c r="Q109" i="25"/>
  <c r="P109" i="25" s="1"/>
  <c r="Q112" i="25"/>
  <c r="P112" i="25" s="1"/>
  <c r="Q86" i="25"/>
  <c r="P86" i="25" s="1"/>
  <c r="Q105" i="25"/>
  <c r="P105" i="25" s="1"/>
  <c r="Q104" i="25"/>
  <c r="P104" i="25" s="1"/>
  <c r="Q64" i="25"/>
  <c r="P64" i="25" s="1"/>
  <c r="Q63" i="25"/>
  <c r="P63" i="25" s="1"/>
  <c r="Q102" i="25"/>
  <c r="P102" i="25" s="1"/>
  <c r="Q31" i="25"/>
  <c r="P31" i="25" s="1"/>
  <c r="Q96" i="25"/>
  <c r="P96" i="25" s="1"/>
  <c r="Q26" i="25"/>
  <c r="P26" i="25" s="1"/>
  <c r="Q92" i="25"/>
  <c r="P92" i="25" s="1"/>
  <c r="Q27" i="25"/>
  <c r="P27" i="25" s="1"/>
  <c r="Q32" i="25"/>
  <c r="P32" i="25" s="1"/>
  <c r="Q82" i="25"/>
  <c r="P82" i="25" s="1"/>
  <c r="Q79" i="25"/>
  <c r="P79" i="25" s="1"/>
  <c r="Q78" i="25"/>
  <c r="P78" i="25" s="1"/>
  <c r="Q108" i="25"/>
  <c r="P108" i="25" s="1"/>
  <c r="Q74" i="25"/>
  <c r="P74" i="25" s="1"/>
  <c r="Q69" i="25"/>
  <c r="P69" i="25" s="1"/>
  <c r="Q76" i="25"/>
  <c r="P76" i="25" s="1"/>
  <c r="Q94" i="25"/>
  <c r="P94" i="25" s="1"/>
  <c r="Q93" i="25"/>
  <c r="P93" i="25" s="1"/>
  <c r="Q53" i="25"/>
  <c r="P53" i="25" s="1"/>
  <c r="Q50" i="25"/>
  <c r="P50" i="25" s="1"/>
  <c r="Q46" i="25"/>
  <c r="P46" i="25" s="1"/>
  <c r="Q51" i="25"/>
  <c r="P51" i="25" s="1"/>
  <c r="Q59" i="25"/>
  <c r="P59" i="25" s="1"/>
  <c r="Q45" i="25"/>
  <c r="P45" i="25" s="1"/>
  <c r="Q21" i="25"/>
  <c r="P21" i="25" s="1"/>
  <c r="Q56" i="25"/>
  <c r="P56" i="25" s="1"/>
  <c r="Q41" i="25"/>
  <c r="P41" i="25" s="1"/>
  <c r="Q57" i="25"/>
  <c r="P57" i="25" s="1"/>
  <c r="Q48" i="25"/>
  <c r="P48" i="25" s="1"/>
  <c r="Q47" i="25"/>
  <c r="P47" i="25" s="1"/>
  <c r="Q55" i="25"/>
  <c r="P55" i="25" s="1"/>
  <c r="Q52" i="25"/>
  <c r="P52" i="25" s="1"/>
  <c r="Q20" i="25"/>
  <c r="P20" i="25" s="1"/>
  <c r="Q101" i="25"/>
  <c r="P101" i="25" s="1"/>
  <c r="Q80" i="25"/>
  <c r="P80" i="25" s="1"/>
  <c r="Q98" i="25"/>
  <c r="P98" i="25" s="1"/>
  <c r="Q17" i="25"/>
  <c r="P17" i="25" s="1"/>
  <c r="Q68" i="25"/>
  <c r="P68" i="25" s="1"/>
  <c r="Q66" i="25"/>
  <c r="P66" i="25" s="1"/>
  <c r="Q65" i="25"/>
  <c r="P65" i="25" s="1"/>
  <c r="Q42" i="25"/>
  <c r="P42" i="25" s="1"/>
  <c r="Q15" i="25"/>
  <c r="P15" i="25" s="1"/>
  <c r="Q23" i="25"/>
  <c r="P23" i="25" s="1"/>
  <c r="Q22" i="25"/>
  <c r="P22" i="25" s="1"/>
  <c r="Q43" i="25"/>
  <c r="P43" i="25" s="1"/>
  <c r="Q16" i="25"/>
  <c r="P16" i="25" s="1"/>
  <c r="Q38" i="25"/>
  <c r="P38" i="25" s="1"/>
  <c r="Q37" i="25"/>
  <c r="P37" i="25" s="1"/>
  <c r="Q36" i="25"/>
  <c r="P36" i="25" s="1"/>
  <c r="Q91" i="25"/>
  <c r="P91" i="25" s="1"/>
  <c r="Q90" i="25"/>
  <c r="P90" i="25" s="1"/>
  <c r="Q30" i="25"/>
  <c r="P30" i="25" s="1"/>
  <c r="Q58" i="25"/>
  <c r="P58" i="25" s="1"/>
  <c r="Q85" i="25"/>
  <c r="P85" i="25" s="1"/>
  <c r="Q29" i="25"/>
  <c r="P29" i="25" s="1"/>
  <c r="Q25" i="25"/>
  <c r="P25" i="25" s="1"/>
  <c r="Q24" i="25"/>
  <c r="P24" i="25" s="1"/>
  <c r="Q40" i="25"/>
  <c r="P40" i="25" s="1"/>
  <c r="Q107" i="25"/>
  <c r="P107" i="25" s="1"/>
  <c r="Q81" i="25"/>
  <c r="P81" i="25" s="1"/>
  <c r="Q39" i="25"/>
  <c r="P39" i="25" s="1"/>
  <c r="Q54" i="25"/>
  <c r="P54" i="25" s="1"/>
  <c r="Q19" i="25"/>
  <c r="P19" i="25" s="1"/>
  <c r="Q18" i="25"/>
  <c r="P18" i="25" s="1"/>
  <c r="Q77" i="25"/>
  <c r="P77" i="25" s="1"/>
  <c r="Q14" i="25"/>
  <c r="P14" i="25" s="1"/>
  <c r="Q99" i="25"/>
  <c r="P99" i="25" s="1"/>
  <c r="Q72" i="25"/>
  <c r="P72" i="25" s="1"/>
  <c r="Q73" i="25"/>
  <c r="P73" i="25" s="1"/>
  <c r="Q35" i="25"/>
  <c r="P35" i="25" s="1"/>
  <c r="Q95" i="25"/>
  <c r="P95" i="25" s="1"/>
  <c r="Q34" i="25"/>
  <c r="P34" i="25" s="1"/>
  <c r="Q49" i="25"/>
  <c r="P49" i="25" s="1"/>
  <c r="Q13" i="25"/>
  <c r="P13" i="25" s="1"/>
  <c r="Q62" i="25"/>
  <c r="P62" i="25" s="1"/>
  <c r="Q67" i="25"/>
  <c r="P67" i="25" s="1"/>
  <c r="Q44" i="25"/>
  <c r="P44" i="25" s="1"/>
  <c r="Q111" i="25"/>
  <c r="P111" i="25" s="1"/>
  <c r="Q103" i="25"/>
  <c r="P103" i="25" s="1"/>
  <c r="Q12" i="25"/>
  <c r="P12" i="25" s="1"/>
  <c r="T11" i="25"/>
  <c r="S11" i="25"/>
  <c r="R11" i="25"/>
  <c r="Q11" i="25" l="1"/>
  <c r="P11" i="25" s="1"/>
  <c r="Q460" i="23" l="1"/>
  <c r="P460" i="23" s="1"/>
  <c r="V459" i="23"/>
  <c r="V457" i="23" s="1"/>
  <c r="Q459" i="23"/>
  <c r="I459" i="23"/>
  <c r="I457" i="23" s="1"/>
  <c r="P458" i="23"/>
  <c r="Y457" i="23"/>
  <c r="X457" i="23"/>
  <c r="W457" i="23"/>
  <c r="U457" i="23"/>
  <c r="T457" i="23"/>
  <c r="S457" i="23"/>
  <c r="R457" i="23"/>
  <c r="O457" i="23"/>
  <c r="N457" i="23"/>
  <c r="M457" i="23"/>
  <c r="L457" i="23"/>
  <c r="K457" i="23"/>
  <c r="J457" i="23"/>
  <c r="V456" i="23"/>
  <c r="Q456" i="23"/>
  <c r="V455" i="23"/>
  <c r="Q455" i="23"/>
  <c r="V454" i="23"/>
  <c r="S454" i="23"/>
  <c r="Q454" i="23" s="1"/>
  <c r="N454" i="23"/>
  <c r="N449" i="23" s="1"/>
  <c r="M454" i="23"/>
  <c r="M449" i="23" s="1"/>
  <c r="L454" i="23"/>
  <c r="L449" i="23" s="1"/>
  <c r="V453" i="23"/>
  <c r="Q453" i="23"/>
  <c r="V452" i="23"/>
  <c r="Q452" i="23"/>
  <c r="V451" i="23"/>
  <c r="Q451" i="23"/>
  <c r="Y449" i="23"/>
  <c r="X449" i="23"/>
  <c r="W449" i="23"/>
  <c r="U449" i="23"/>
  <c r="T449" i="23"/>
  <c r="R449" i="23"/>
  <c r="O449" i="23"/>
  <c r="K449" i="23"/>
  <c r="J449" i="23"/>
  <c r="I449" i="23"/>
  <c r="V448" i="23"/>
  <c r="P448" i="23" s="1"/>
  <c r="V447" i="23"/>
  <c r="P447" i="23" s="1"/>
  <c r="V446" i="23"/>
  <c r="Q446" i="23"/>
  <c r="V445" i="23"/>
  <c r="Q445" i="23"/>
  <c r="L445" i="23"/>
  <c r="L443" i="23" s="1"/>
  <c r="Y443" i="23"/>
  <c r="X443" i="23"/>
  <c r="W443" i="23"/>
  <c r="U443" i="23"/>
  <c r="T443" i="23"/>
  <c r="S443" i="23"/>
  <c r="R443" i="23"/>
  <c r="O443" i="23"/>
  <c r="N443" i="23"/>
  <c r="M443" i="23"/>
  <c r="K443" i="23"/>
  <c r="J443" i="23"/>
  <c r="I443" i="23"/>
  <c r="V442" i="23"/>
  <c r="Q442" i="23"/>
  <c r="V441" i="23"/>
  <c r="Q441" i="23"/>
  <c r="L441" i="23"/>
  <c r="V440" i="23"/>
  <c r="Q440" i="23"/>
  <c r="L440" i="23"/>
  <c r="Q439" i="23"/>
  <c r="L439" i="23"/>
  <c r="Y438" i="23"/>
  <c r="X438" i="23"/>
  <c r="W438" i="23"/>
  <c r="U438" i="23"/>
  <c r="T438" i="23"/>
  <c r="S438" i="23"/>
  <c r="R438" i="23"/>
  <c r="O438" i="23"/>
  <c r="N438" i="23"/>
  <c r="M438" i="23"/>
  <c r="K438" i="23"/>
  <c r="J438" i="23"/>
  <c r="I438" i="23"/>
  <c r="V436" i="23"/>
  <c r="V434" i="23" s="1"/>
  <c r="Q436" i="23"/>
  <c r="Q434" i="23" s="1"/>
  <c r="L436" i="23"/>
  <c r="L434" i="23" s="1"/>
  <c r="P435" i="23"/>
  <c r="Y434" i="23"/>
  <c r="X434" i="23"/>
  <c r="W434" i="23"/>
  <c r="U434" i="23"/>
  <c r="T434" i="23"/>
  <c r="S434" i="23"/>
  <c r="R434" i="23"/>
  <c r="O434" i="23"/>
  <c r="N434" i="23"/>
  <c r="M434" i="23"/>
  <c r="K434" i="23"/>
  <c r="J434" i="23"/>
  <c r="I434" i="23"/>
  <c r="V432" i="23"/>
  <c r="V430" i="23" s="1"/>
  <c r="Q432" i="23"/>
  <c r="Q430" i="23" s="1"/>
  <c r="Y430" i="23"/>
  <c r="X430" i="23"/>
  <c r="W430" i="23"/>
  <c r="U430" i="23"/>
  <c r="T430" i="23"/>
  <c r="S430" i="23"/>
  <c r="R430" i="23"/>
  <c r="O430" i="23"/>
  <c r="N430" i="23"/>
  <c r="M430" i="23"/>
  <c r="L430" i="23"/>
  <c r="K430" i="23"/>
  <c r="J430" i="23"/>
  <c r="I430" i="23"/>
  <c r="V428" i="23"/>
  <c r="Q428" i="23"/>
  <c r="Q426" i="23" s="1"/>
  <c r="Y426" i="23"/>
  <c r="X426" i="23"/>
  <c r="W426" i="23"/>
  <c r="U426" i="23"/>
  <c r="T426" i="23"/>
  <c r="S426" i="23"/>
  <c r="R426" i="23"/>
  <c r="O426" i="23"/>
  <c r="N426" i="23"/>
  <c r="M426" i="23"/>
  <c r="L426" i="23"/>
  <c r="K426" i="23"/>
  <c r="J426" i="23"/>
  <c r="I426" i="23"/>
  <c r="V424" i="23"/>
  <c r="V422" i="23" s="1"/>
  <c r="Q424" i="23"/>
  <c r="Q422" i="23" s="1"/>
  <c r="Y422" i="23"/>
  <c r="X422" i="23"/>
  <c r="W422" i="23"/>
  <c r="U422" i="23"/>
  <c r="T422" i="23"/>
  <c r="S422" i="23"/>
  <c r="R422" i="23"/>
  <c r="O422" i="23"/>
  <c r="N422" i="23"/>
  <c r="M422" i="23"/>
  <c r="L422" i="23"/>
  <c r="K422" i="23"/>
  <c r="J422" i="23"/>
  <c r="I422" i="23"/>
  <c r="V420" i="23"/>
  <c r="Q420" i="23"/>
  <c r="Q418" i="23" s="1"/>
  <c r="N420" i="23"/>
  <c r="N418" i="23" s="1"/>
  <c r="M420" i="23"/>
  <c r="M418" i="23" s="1"/>
  <c r="Y418" i="23"/>
  <c r="X418" i="23"/>
  <c r="W418" i="23"/>
  <c r="U418" i="23"/>
  <c r="T418" i="23"/>
  <c r="S418" i="23"/>
  <c r="R418" i="23"/>
  <c r="O418" i="23"/>
  <c r="L418" i="23"/>
  <c r="K418" i="23"/>
  <c r="J418" i="23"/>
  <c r="I418" i="23"/>
  <c r="V416" i="23"/>
  <c r="Q416" i="23"/>
  <c r="Q414" i="23"/>
  <c r="P414" i="23" s="1"/>
  <c r="Y412" i="23"/>
  <c r="X412" i="23"/>
  <c r="W412" i="23"/>
  <c r="U412" i="23"/>
  <c r="T412" i="23"/>
  <c r="S412" i="23"/>
  <c r="R412" i="23"/>
  <c r="O412" i="23"/>
  <c r="N412" i="23"/>
  <c r="M412" i="23"/>
  <c r="L412" i="23"/>
  <c r="K412" i="23"/>
  <c r="J412" i="23"/>
  <c r="I412" i="23"/>
  <c r="Q411" i="23"/>
  <c r="P411" i="23" s="1"/>
  <c r="Q410" i="23"/>
  <c r="P410" i="23" s="1"/>
  <c r="Q409" i="23"/>
  <c r="P409" i="23" s="1"/>
  <c r="V408" i="23"/>
  <c r="V406" i="23" s="1"/>
  <c r="Q408" i="23"/>
  <c r="Y406" i="23"/>
  <c r="X406" i="23"/>
  <c r="W406" i="23"/>
  <c r="U406" i="23"/>
  <c r="T406" i="23"/>
  <c r="S406" i="23"/>
  <c r="R406" i="23"/>
  <c r="O406" i="23"/>
  <c r="N406" i="23"/>
  <c r="M406" i="23"/>
  <c r="L406" i="23"/>
  <c r="K406" i="23"/>
  <c r="J406" i="23"/>
  <c r="I406" i="23"/>
  <c r="V404" i="23"/>
  <c r="Q404" i="23"/>
  <c r="Y402" i="23"/>
  <c r="X402" i="23"/>
  <c r="W402" i="23"/>
  <c r="U402" i="23"/>
  <c r="T402" i="23"/>
  <c r="S402" i="23"/>
  <c r="R402" i="23"/>
  <c r="Q402" i="23"/>
  <c r="O402" i="23"/>
  <c r="N402" i="23"/>
  <c r="M402" i="23"/>
  <c r="L402" i="23"/>
  <c r="K402" i="23"/>
  <c r="J402" i="23"/>
  <c r="I402" i="23"/>
  <c r="V401" i="23"/>
  <c r="Q401" i="23"/>
  <c r="V400" i="23"/>
  <c r="Q400" i="23"/>
  <c r="V399" i="23"/>
  <c r="Q399" i="23"/>
  <c r="Y397" i="23"/>
  <c r="X397" i="23"/>
  <c r="W397" i="23"/>
  <c r="U397" i="23"/>
  <c r="T397" i="23"/>
  <c r="S397" i="23"/>
  <c r="R397" i="23"/>
  <c r="O397" i="23"/>
  <c r="N397" i="23"/>
  <c r="M397" i="23"/>
  <c r="L397" i="23"/>
  <c r="K397" i="23"/>
  <c r="J397" i="23"/>
  <c r="I397" i="23"/>
  <c r="Q396" i="23"/>
  <c r="P396" i="23" s="1"/>
  <c r="Q395" i="23"/>
  <c r="P395" i="23" s="1"/>
  <c r="Q394" i="23"/>
  <c r="P394" i="23" s="1"/>
  <c r="V393" i="23"/>
  <c r="V391" i="23" s="1"/>
  <c r="Q393" i="23"/>
  <c r="J393" i="23"/>
  <c r="J391" i="23" s="1"/>
  <c r="Y391" i="23"/>
  <c r="X391" i="23"/>
  <c r="W391" i="23"/>
  <c r="U391" i="23"/>
  <c r="T391" i="23"/>
  <c r="S391" i="23"/>
  <c r="R391" i="23"/>
  <c r="O391" i="23"/>
  <c r="N391" i="23"/>
  <c r="M391" i="23"/>
  <c r="L391" i="23"/>
  <c r="K391" i="23"/>
  <c r="I391" i="23"/>
  <c r="V389" i="23"/>
  <c r="V387" i="23" s="1"/>
  <c r="Q389" i="23"/>
  <c r="Y387" i="23"/>
  <c r="X387" i="23"/>
  <c r="W387" i="23"/>
  <c r="U387" i="23"/>
  <c r="T387" i="23"/>
  <c r="S387" i="23"/>
  <c r="R387" i="23"/>
  <c r="O387" i="23"/>
  <c r="N387" i="23"/>
  <c r="M387" i="23"/>
  <c r="L387" i="23"/>
  <c r="K387" i="23"/>
  <c r="J387" i="23"/>
  <c r="I387" i="23"/>
  <c r="V386" i="23"/>
  <c r="Q386" i="23"/>
  <c r="V385" i="23"/>
  <c r="Q385" i="23"/>
  <c r="V384" i="23"/>
  <c r="Q384" i="23"/>
  <c r="Y382" i="23"/>
  <c r="X382" i="23"/>
  <c r="W382" i="23"/>
  <c r="U382" i="23"/>
  <c r="T382" i="23"/>
  <c r="S382" i="23"/>
  <c r="R382" i="23"/>
  <c r="O382" i="23"/>
  <c r="N382" i="23"/>
  <c r="M382" i="23"/>
  <c r="L382" i="23"/>
  <c r="K382" i="23"/>
  <c r="J382" i="23"/>
  <c r="I382" i="23"/>
  <c r="V381" i="23"/>
  <c r="Q381" i="23"/>
  <c r="V380" i="23"/>
  <c r="Q380" i="23"/>
  <c r="V379" i="23"/>
  <c r="Q379" i="23"/>
  <c r="V378" i="23"/>
  <c r="Q378" i="23"/>
  <c r="N378" i="23"/>
  <c r="N374" i="23" s="1"/>
  <c r="M378" i="23"/>
  <c r="M374" i="23" s="1"/>
  <c r="V377" i="23"/>
  <c r="Q377" i="23"/>
  <c r="V376" i="23"/>
  <c r="Q376" i="23"/>
  <c r="Y374" i="23"/>
  <c r="X374" i="23"/>
  <c r="W374" i="23"/>
  <c r="U374" i="23"/>
  <c r="T374" i="23"/>
  <c r="S374" i="23"/>
  <c r="R374" i="23"/>
  <c r="O374" i="23"/>
  <c r="L374" i="23"/>
  <c r="K374" i="23"/>
  <c r="J374" i="23"/>
  <c r="I374" i="23"/>
  <c r="V373" i="23"/>
  <c r="Q373" i="23"/>
  <c r="V372" i="23"/>
  <c r="Q372" i="23"/>
  <c r="V371" i="23"/>
  <c r="Q371" i="23"/>
  <c r="Y369" i="23"/>
  <c r="X369" i="23"/>
  <c r="W369" i="23"/>
  <c r="U369" i="23"/>
  <c r="T369" i="23"/>
  <c r="S369" i="23"/>
  <c r="R369" i="23"/>
  <c r="O369" i="23"/>
  <c r="N369" i="23"/>
  <c r="M369" i="23"/>
  <c r="L369" i="23"/>
  <c r="K369" i="23"/>
  <c r="J369" i="23"/>
  <c r="I369" i="23"/>
  <c r="V367" i="23"/>
  <c r="V365" i="23" s="1"/>
  <c r="Q367" i="23"/>
  <c r="Y365" i="23"/>
  <c r="X365" i="23"/>
  <c r="W365" i="23"/>
  <c r="U365" i="23"/>
  <c r="T365" i="23"/>
  <c r="S365" i="23"/>
  <c r="R365" i="23"/>
  <c r="Q365" i="23"/>
  <c r="O365" i="23"/>
  <c r="N365" i="23"/>
  <c r="M365" i="23"/>
  <c r="L365" i="23"/>
  <c r="K365" i="23"/>
  <c r="J365" i="23"/>
  <c r="I365" i="23"/>
  <c r="V363" i="23"/>
  <c r="V361" i="23" s="1"/>
  <c r="Q363" i="23"/>
  <c r="Y361" i="23"/>
  <c r="X361" i="23"/>
  <c r="W361" i="23"/>
  <c r="U361" i="23"/>
  <c r="T361" i="23"/>
  <c r="S361" i="23"/>
  <c r="R361" i="23"/>
  <c r="O361" i="23"/>
  <c r="N361" i="23"/>
  <c r="M361" i="23"/>
  <c r="L361" i="23"/>
  <c r="K361" i="23"/>
  <c r="J361" i="23"/>
  <c r="I361" i="23"/>
  <c r="V359" i="23"/>
  <c r="V357" i="23" s="1"/>
  <c r="Q359" i="23"/>
  <c r="Y357" i="23"/>
  <c r="X357" i="23"/>
  <c r="W357" i="23"/>
  <c r="U357" i="23"/>
  <c r="T357" i="23"/>
  <c r="S357" i="23"/>
  <c r="R357" i="23"/>
  <c r="Q357" i="23"/>
  <c r="O357" i="23"/>
  <c r="N357" i="23"/>
  <c r="M357" i="23"/>
  <c r="L357" i="23"/>
  <c r="K357" i="23"/>
  <c r="J357" i="23"/>
  <c r="I357" i="23"/>
  <c r="V356" i="23"/>
  <c r="Q356" i="23"/>
  <c r="V355" i="23"/>
  <c r="Q355" i="23"/>
  <c r="V354" i="23"/>
  <c r="Q354" i="23"/>
  <c r="Q353" i="23"/>
  <c r="Y352" i="23"/>
  <c r="X352" i="23"/>
  <c r="W352" i="23"/>
  <c r="U352" i="23"/>
  <c r="T352" i="23"/>
  <c r="S352" i="23"/>
  <c r="R352" i="23"/>
  <c r="O352" i="23"/>
  <c r="N352" i="23"/>
  <c r="M352" i="23"/>
  <c r="L352" i="23"/>
  <c r="K352" i="23"/>
  <c r="J352" i="23"/>
  <c r="I352" i="23"/>
  <c r="V351" i="23"/>
  <c r="Q351" i="23"/>
  <c r="V350" i="23"/>
  <c r="Q350" i="23"/>
  <c r="V349" i="23"/>
  <c r="Q349" i="23"/>
  <c r="V348" i="23"/>
  <c r="Q348" i="23"/>
  <c r="L348" i="23"/>
  <c r="V347" i="23"/>
  <c r="Q347" i="23"/>
  <c r="L347" i="23"/>
  <c r="V346" i="23"/>
  <c r="Q346" i="23"/>
  <c r="L346" i="23"/>
  <c r="V345" i="23"/>
  <c r="Q345" i="23"/>
  <c r="L345" i="23"/>
  <c r="V344" i="23"/>
  <c r="Q344" i="23"/>
  <c r="L344" i="23"/>
  <c r="V343" i="23"/>
  <c r="Q343" i="23"/>
  <c r="L343" i="23"/>
  <c r="V342" i="23"/>
  <c r="Q342" i="23"/>
  <c r="L342" i="23"/>
  <c r="V341" i="23"/>
  <c r="Q341" i="23"/>
  <c r="N341" i="23"/>
  <c r="L341" i="23" s="1"/>
  <c r="M341" i="23"/>
  <c r="M337" i="23" s="1"/>
  <c r="V340" i="23"/>
  <c r="Q340" i="23"/>
  <c r="L340" i="23"/>
  <c r="V339" i="23"/>
  <c r="Q339" i="23"/>
  <c r="L339" i="23"/>
  <c r="Q338" i="23"/>
  <c r="L338" i="23"/>
  <c r="Y337" i="23"/>
  <c r="X337" i="23"/>
  <c r="W337" i="23"/>
  <c r="U337" i="23"/>
  <c r="T337" i="23"/>
  <c r="S337" i="23"/>
  <c r="R337" i="23"/>
  <c r="O337" i="23"/>
  <c r="K337" i="23"/>
  <c r="J337" i="23"/>
  <c r="I337" i="23"/>
  <c r="V336" i="23"/>
  <c r="Q336" i="23"/>
  <c r="V335" i="23"/>
  <c r="Q335" i="23"/>
  <c r="L335" i="23"/>
  <c r="V334" i="23"/>
  <c r="Q334" i="23"/>
  <c r="L334" i="23"/>
  <c r="V333" i="23"/>
  <c r="Q333" i="23"/>
  <c r="L333" i="23"/>
  <c r="V332" i="23"/>
  <c r="Q332" i="23"/>
  <c r="L332" i="23"/>
  <c r="V331" i="23"/>
  <c r="Q331" i="23"/>
  <c r="L331" i="23"/>
  <c r="V330" i="23"/>
  <c r="Q330" i="23"/>
  <c r="J330" i="23"/>
  <c r="V329" i="23"/>
  <c r="Q329" i="23"/>
  <c r="J329" i="23"/>
  <c r="V328" i="23"/>
  <c r="Q328" i="23"/>
  <c r="L328" i="23"/>
  <c r="V327" i="23"/>
  <c r="Q327" i="23"/>
  <c r="L327" i="23"/>
  <c r="V326" i="23"/>
  <c r="Q326" i="23"/>
  <c r="L326" i="23"/>
  <c r="V325" i="23"/>
  <c r="Q325" i="23"/>
  <c r="L325" i="23"/>
  <c r="V324" i="23"/>
  <c r="Q324" i="23"/>
  <c r="L324" i="23"/>
  <c r="V323" i="23"/>
  <c r="Q323" i="23"/>
  <c r="L323" i="23"/>
  <c r="V322" i="23"/>
  <c r="Q322" i="23"/>
  <c r="L322" i="23"/>
  <c r="V321" i="23"/>
  <c r="Q321" i="23"/>
  <c r="L321" i="23"/>
  <c r="V320" i="23"/>
  <c r="Q320" i="23"/>
  <c r="V319" i="23"/>
  <c r="Q319" i="23"/>
  <c r="L319" i="23"/>
  <c r="V318" i="23"/>
  <c r="Q318" i="23"/>
  <c r="L318" i="23"/>
  <c r="V317" i="23"/>
  <c r="Q317" i="23"/>
  <c r="L317" i="23"/>
  <c r="V316" i="23"/>
  <c r="Q316" i="23"/>
  <c r="L316" i="23"/>
  <c r="V315" i="23"/>
  <c r="Q315" i="23"/>
  <c r="L315" i="23"/>
  <c r="V314" i="23"/>
  <c r="Q314" i="23"/>
  <c r="L314" i="23"/>
  <c r="V313" i="23"/>
  <c r="Q313" i="23"/>
  <c r="L313" i="23"/>
  <c r="Q312" i="23"/>
  <c r="L312" i="23"/>
  <c r="Y311" i="23"/>
  <c r="X311" i="23"/>
  <c r="W311" i="23"/>
  <c r="U311" i="23"/>
  <c r="T311" i="23"/>
  <c r="S311" i="23"/>
  <c r="R311" i="23"/>
  <c r="O311" i="23"/>
  <c r="N311" i="23"/>
  <c r="M311" i="23"/>
  <c r="K311" i="23"/>
  <c r="I311" i="23"/>
  <c r="Q310" i="23"/>
  <c r="P310" i="23" s="1"/>
  <c r="Q309" i="23"/>
  <c r="P309" i="23" s="1"/>
  <c r="L309" i="23"/>
  <c r="Q308" i="23"/>
  <c r="P308" i="23" s="1"/>
  <c r="L308" i="23"/>
  <c r="Q307" i="23"/>
  <c r="P307" i="23" s="1"/>
  <c r="L307" i="23"/>
  <c r="Q306" i="23"/>
  <c r="P306" i="23" s="1"/>
  <c r="L306" i="23"/>
  <c r="Q305" i="23"/>
  <c r="P305" i="23" s="1"/>
  <c r="L305" i="23"/>
  <c r="Q304" i="23"/>
  <c r="P304" i="23" s="1"/>
  <c r="L304" i="23"/>
  <c r="Q303" i="23"/>
  <c r="P303" i="23" s="1"/>
  <c r="L303" i="23"/>
  <c r="Q302" i="23"/>
  <c r="P302" i="23" s="1"/>
  <c r="L302" i="23"/>
  <c r="Q301" i="23"/>
  <c r="P301" i="23" s="1"/>
  <c r="L301" i="23"/>
  <c r="Q300" i="23"/>
  <c r="P300" i="23" s="1"/>
  <c r="L300" i="23"/>
  <c r="Q299" i="23"/>
  <c r="P299" i="23" s="1"/>
  <c r="L299" i="23"/>
  <c r="Q298" i="23"/>
  <c r="P298" i="23" s="1"/>
  <c r="L298" i="23"/>
  <c r="Q297" i="23"/>
  <c r="P297" i="23" s="1"/>
  <c r="L297" i="23"/>
  <c r="Q296" i="23"/>
  <c r="P296" i="23" s="1"/>
  <c r="L296" i="23"/>
  <c r="Q295" i="23"/>
  <c r="P295" i="23" s="1"/>
  <c r="L295" i="23"/>
  <c r="Q294" i="23"/>
  <c r="P294" i="23" s="1"/>
  <c r="L294" i="23"/>
  <c r="Q293" i="23"/>
  <c r="P293" i="23" s="1"/>
  <c r="L293" i="23"/>
  <c r="Q292" i="23"/>
  <c r="P292" i="23" s="1"/>
  <c r="L292" i="23"/>
  <c r="Q291" i="23"/>
  <c r="P291" i="23" s="1"/>
  <c r="L291" i="23"/>
  <c r="Q290" i="23"/>
  <c r="P290" i="23" s="1"/>
  <c r="L290" i="23"/>
  <c r="Q289" i="23"/>
  <c r="P289" i="23" s="1"/>
  <c r="L289" i="23"/>
  <c r="Q288" i="23"/>
  <c r="P288" i="23" s="1"/>
  <c r="L288" i="23"/>
  <c r="Q287" i="23"/>
  <c r="P287" i="23" s="1"/>
  <c r="L287" i="23"/>
  <c r="Q286" i="23"/>
  <c r="P286" i="23" s="1"/>
  <c r="L286" i="23"/>
  <c r="V285" i="23"/>
  <c r="V283" i="23" s="1"/>
  <c r="Q285" i="23"/>
  <c r="Y283" i="23"/>
  <c r="X283" i="23"/>
  <c r="W283" i="23"/>
  <c r="U283" i="23"/>
  <c r="T283" i="23"/>
  <c r="S283" i="23"/>
  <c r="R283" i="23"/>
  <c r="O283" i="23"/>
  <c r="N283" i="23"/>
  <c r="M283" i="23"/>
  <c r="K283" i="23"/>
  <c r="J283" i="23"/>
  <c r="I283" i="23"/>
  <c r="V282" i="23"/>
  <c r="Q282" i="23"/>
  <c r="V281" i="23"/>
  <c r="Q281" i="23"/>
  <c r="L281" i="23"/>
  <c r="V280" i="23"/>
  <c r="Q280" i="23"/>
  <c r="L280" i="23"/>
  <c r="V279" i="23"/>
  <c r="Q279" i="23"/>
  <c r="L279" i="23"/>
  <c r="V278" i="23"/>
  <c r="Q278" i="23"/>
  <c r="L278" i="23"/>
  <c r="V277" i="23"/>
  <c r="Q277" i="23"/>
  <c r="L277" i="23"/>
  <c r="V276" i="23"/>
  <c r="Q276" i="23"/>
  <c r="L276" i="23"/>
  <c r="V275" i="23"/>
  <c r="Q275" i="23"/>
  <c r="L275" i="23"/>
  <c r="V274" i="23"/>
  <c r="Q274" i="23"/>
  <c r="L274" i="23"/>
  <c r="V273" i="23"/>
  <c r="Q273" i="23"/>
  <c r="L273" i="23"/>
  <c r="V272" i="23"/>
  <c r="Q272" i="23"/>
  <c r="L272" i="23"/>
  <c r="V271" i="23"/>
  <c r="Q271" i="23"/>
  <c r="L271" i="23"/>
  <c r="V270" i="23"/>
  <c r="Q270" i="23"/>
  <c r="L270" i="23"/>
  <c r="V269" i="23"/>
  <c r="Q269" i="23"/>
  <c r="L269" i="23"/>
  <c r="V268" i="23"/>
  <c r="Q268" i="23"/>
  <c r="L268" i="23"/>
  <c r="V267" i="23"/>
  <c r="Q267" i="23"/>
  <c r="L267" i="23"/>
  <c r="V266" i="23"/>
  <c r="Q266" i="23"/>
  <c r="L266" i="23"/>
  <c r="V265" i="23"/>
  <c r="Q265" i="23"/>
  <c r="L265" i="23"/>
  <c r="V264" i="23"/>
  <c r="Q264" i="23"/>
  <c r="L264" i="23"/>
  <c r="V263" i="23"/>
  <c r="Q263" i="23"/>
  <c r="L263" i="23"/>
  <c r="V262" i="23"/>
  <c r="Q262" i="23"/>
  <c r="L262" i="23"/>
  <c r="V261" i="23"/>
  <c r="Q261" i="23"/>
  <c r="L261" i="23"/>
  <c r="V260" i="23"/>
  <c r="Q260" i="23"/>
  <c r="L260" i="23"/>
  <c r="V259" i="23"/>
  <c r="Q259" i="23"/>
  <c r="L259" i="23"/>
  <c r="V258" i="23"/>
  <c r="Q258" i="23"/>
  <c r="L258" i="23"/>
  <c r="V257" i="23"/>
  <c r="Q257" i="23"/>
  <c r="L257" i="23"/>
  <c r="V256" i="23"/>
  <c r="Q256" i="23"/>
  <c r="L256" i="23"/>
  <c r="Q255" i="23"/>
  <c r="L255" i="23"/>
  <c r="Y254" i="23"/>
  <c r="X254" i="23"/>
  <c r="W254" i="23"/>
  <c r="U254" i="23"/>
  <c r="T254" i="23"/>
  <c r="S254" i="23"/>
  <c r="R254" i="23"/>
  <c r="O254" i="23"/>
  <c r="N254" i="23"/>
  <c r="M254" i="23"/>
  <c r="K254" i="23"/>
  <c r="J254" i="23"/>
  <c r="I254" i="23"/>
  <c r="V253" i="23"/>
  <c r="Q253" i="23"/>
  <c r="V252" i="23"/>
  <c r="Q252" i="23"/>
  <c r="V251" i="23"/>
  <c r="Q251" i="23"/>
  <c r="V250" i="23"/>
  <c r="Q250" i="23"/>
  <c r="V249" i="23"/>
  <c r="Q249" i="23"/>
  <c r="V248" i="23"/>
  <c r="Q248" i="23"/>
  <c r="V247" i="23"/>
  <c r="Q247" i="23"/>
  <c r="V246" i="23"/>
  <c r="Q246" i="23"/>
  <c r="V245" i="23"/>
  <c r="Q245" i="23"/>
  <c r="V244" i="23"/>
  <c r="Q244" i="23"/>
  <c r="V243" i="23"/>
  <c r="Q243" i="23"/>
  <c r="V242" i="23"/>
  <c r="Q242" i="23"/>
  <c r="V241" i="23"/>
  <c r="Q241" i="23"/>
  <c r="V240" i="23"/>
  <c r="Q240" i="23"/>
  <c r="V239" i="23"/>
  <c r="Q239" i="23"/>
  <c r="L239" i="23"/>
  <c r="V238" i="23"/>
  <c r="Q238" i="23"/>
  <c r="L238" i="23"/>
  <c r="V237" i="23"/>
  <c r="Q237" i="23"/>
  <c r="L237" i="23"/>
  <c r="V236" i="23"/>
  <c r="Q236" i="23"/>
  <c r="L236" i="23"/>
  <c r="V235" i="23"/>
  <c r="Q235" i="23"/>
  <c r="L235" i="23"/>
  <c r="V234" i="23"/>
  <c r="Q234" i="23"/>
  <c r="L234" i="23"/>
  <c r="V233" i="23"/>
  <c r="Q233" i="23"/>
  <c r="J233" i="23"/>
  <c r="L233" i="23" s="1"/>
  <c r="I233" i="23"/>
  <c r="I226" i="23" s="1"/>
  <c r="V232" i="23"/>
  <c r="Q232" i="23"/>
  <c r="L232" i="23"/>
  <c r="V231" i="23"/>
  <c r="Q231" i="23"/>
  <c r="L231" i="23"/>
  <c r="V230" i="23"/>
  <c r="Q230" i="23"/>
  <c r="L230" i="23"/>
  <c r="V229" i="23"/>
  <c r="Q229" i="23"/>
  <c r="L229" i="23"/>
  <c r="V228" i="23"/>
  <c r="Q228" i="23"/>
  <c r="Q227" i="23"/>
  <c r="L227" i="23"/>
  <c r="Y226" i="23"/>
  <c r="X226" i="23"/>
  <c r="W226" i="23"/>
  <c r="U226" i="23"/>
  <c r="T226" i="23"/>
  <c r="S226" i="23"/>
  <c r="R226" i="23"/>
  <c r="O226" i="23"/>
  <c r="N226" i="23"/>
  <c r="M226" i="23"/>
  <c r="K226" i="23"/>
  <c r="V225" i="23"/>
  <c r="Q225" i="23"/>
  <c r="V224" i="23"/>
  <c r="Q224" i="23"/>
  <c r="V223" i="23"/>
  <c r="Q223" i="23"/>
  <c r="V222" i="23"/>
  <c r="Q222" i="23"/>
  <c r="V221" i="23"/>
  <c r="Q221" i="23"/>
  <c r="V220" i="23"/>
  <c r="Q220" i="23"/>
  <c r="V219" i="23"/>
  <c r="Q219" i="23"/>
  <c r="V218" i="23"/>
  <c r="Q218" i="23"/>
  <c r="V217" i="23"/>
  <c r="Q217" i="23"/>
  <c r="V216" i="23"/>
  <c r="Q216" i="23"/>
  <c r="V215" i="23"/>
  <c r="Q215" i="23"/>
  <c r="V214" i="23"/>
  <c r="Q214" i="23"/>
  <c r="V213" i="23"/>
  <c r="Q213" i="23"/>
  <c r="V212" i="23"/>
  <c r="Q212" i="23"/>
  <c r="V211" i="23"/>
  <c r="Q211" i="23"/>
  <c r="V210" i="23"/>
  <c r="Q210" i="23"/>
  <c r="V209" i="23"/>
  <c r="Q209" i="23"/>
  <c r="V208" i="23"/>
  <c r="Q208" i="23"/>
  <c r="V207" i="23"/>
  <c r="Q207" i="23"/>
  <c r="V206" i="23"/>
  <c r="Q206" i="23"/>
  <c r="V205" i="23"/>
  <c r="Q205" i="23"/>
  <c r="V204" i="23"/>
  <c r="Q204" i="23"/>
  <c r="V203" i="23"/>
  <c r="Q203" i="23"/>
  <c r="V202" i="23"/>
  <c r="Q202" i="23"/>
  <c r="V201" i="23"/>
  <c r="Q201" i="23"/>
  <c r="L201" i="23"/>
  <c r="V200" i="23"/>
  <c r="Q200" i="23"/>
  <c r="L200" i="23"/>
  <c r="V199" i="23"/>
  <c r="Q199" i="23"/>
  <c r="L199" i="23"/>
  <c r="V198" i="23"/>
  <c r="Q198" i="23"/>
  <c r="L198" i="23"/>
  <c r="Q197" i="23"/>
  <c r="L197" i="23"/>
  <c r="Y196" i="23"/>
  <c r="X196" i="23"/>
  <c r="W196" i="23"/>
  <c r="U196" i="23"/>
  <c r="T196" i="23"/>
  <c r="S196" i="23"/>
  <c r="R196" i="23"/>
  <c r="O196" i="23"/>
  <c r="N196" i="23"/>
  <c r="M196" i="23"/>
  <c r="K196" i="23"/>
  <c r="J196" i="23"/>
  <c r="I196" i="23"/>
  <c r="V195" i="23"/>
  <c r="P195" i="23" s="1"/>
  <c r="V194" i="23"/>
  <c r="Q194" i="23"/>
  <c r="L194" i="23"/>
  <c r="V193" i="23"/>
  <c r="Q193" i="23"/>
  <c r="L193" i="23"/>
  <c r="V192" i="23"/>
  <c r="Q192" i="23"/>
  <c r="Y190" i="23"/>
  <c r="X190" i="23"/>
  <c r="W190" i="23"/>
  <c r="U190" i="23"/>
  <c r="T190" i="23"/>
  <c r="S190" i="23"/>
  <c r="R190" i="23"/>
  <c r="O190" i="23"/>
  <c r="N190" i="23"/>
  <c r="M190" i="23"/>
  <c r="K190" i="23"/>
  <c r="J190" i="23"/>
  <c r="I190" i="23"/>
  <c r="V189" i="23"/>
  <c r="Q189" i="23"/>
  <c r="V188" i="23"/>
  <c r="Q188" i="23"/>
  <c r="M188" i="23"/>
  <c r="V187" i="23"/>
  <c r="Q187" i="23"/>
  <c r="V186" i="23"/>
  <c r="Q186" i="23"/>
  <c r="V185" i="23"/>
  <c r="Q185" i="23"/>
  <c r="V184" i="23"/>
  <c r="Q184" i="23"/>
  <c r="V183" i="23"/>
  <c r="Q183" i="23"/>
  <c r="M183" i="23"/>
  <c r="V182" i="23"/>
  <c r="Q182" i="23"/>
  <c r="V181" i="23"/>
  <c r="Q181" i="23"/>
  <c r="M181" i="23"/>
  <c r="V180" i="23"/>
  <c r="Q180" i="23"/>
  <c r="M180" i="23"/>
  <c r="V179" i="23"/>
  <c r="Q179" i="23"/>
  <c r="M179" i="23"/>
  <c r="V178" i="23"/>
  <c r="Q178" i="23"/>
  <c r="I178" i="23"/>
  <c r="I168" i="23" s="1"/>
  <c r="V177" i="23"/>
  <c r="Q177" i="23"/>
  <c r="L177" i="23"/>
  <c r="V176" i="23"/>
  <c r="Q176" i="23"/>
  <c r="L176" i="23"/>
  <c r="V175" i="23"/>
  <c r="Q175" i="23"/>
  <c r="L175" i="23"/>
  <c r="V174" i="23"/>
  <c r="Q174" i="23"/>
  <c r="L174" i="23"/>
  <c r="V173" i="23"/>
  <c r="Q173" i="23"/>
  <c r="L173" i="23"/>
  <c r="V172" i="23"/>
  <c r="Q172" i="23"/>
  <c r="L172" i="23"/>
  <c r="V171" i="23"/>
  <c r="Q171" i="23"/>
  <c r="L171" i="23"/>
  <c r="V170" i="23"/>
  <c r="Q170" i="23"/>
  <c r="L170" i="23"/>
  <c r="Q169" i="23"/>
  <c r="Y168" i="23"/>
  <c r="X168" i="23"/>
  <c r="W168" i="23"/>
  <c r="U168" i="23"/>
  <c r="T168" i="23"/>
  <c r="S168" i="23"/>
  <c r="R168" i="23"/>
  <c r="O168" i="23"/>
  <c r="N168" i="23"/>
  <c r="K168" i="23"/>
  <c r="J168" i="23"/>
  <c r="V167" i="23"/>
  <c r="Q167" i="23"/>
  <c r="V166" i="23"/>
  <c r="Q166" i="23"/>
  <c r="V165" i="23"/>
  <c r="Q165" i="23"/>
  <c r="V164" i="23"/>
  <c r="Q164" i="23"/>
  <c r="V163" i="23"/>
  <c r="Q163" i="23"/>
  <c r="V162" i="23"/>
  <c r="Q162" i="23"/>
  <c r="V161" i="23"/>
  <c r="Q161" i="23"/>
  <c r="V160" i="23"/>
  <c r="Q160" i="23"/>
  <c r="V159" i="23"/>
  <c r="Q159" i="23"/>
  <c r="V158" i="23"/>
  <c r="Q158" i="23"/>
  <c r="V157" i="23"/>
  <c r="Q157" i="23"/>
  <c r="V156" i="23"/>
  <c r="Q156" i="23"/>
  <c r="V155" i="23"/>
  <c r="Q155" i="23"/>
  <c r="N155" i="23"/>
  <c r="M155" i="23"/>
  <c r="V154" i="23"/>
  <c r="Q154" i="23"/>
  <c r="N154" i="23"/>
  <c r="M154" i="23"/>
  <c r="V153" i="23"/>
  <c r="Q153" i="23"/>
  <c r="V152" i="23"/>
  <c r="Q152" i="23"/>
  <c r="V151" i="23"/>
  <c r="Q151" i="23"/>
  <c r="V150" i="23"/>
  <c r="Q150" i="23"/>
  <c r="N150" i="23"/>
  <c r="M150" i="23"/>
  <c r="V149" i="23"/>
  <c r="Q149" i="23"/>
  <c r="V148" i="23"/>
  <c r="Q148" i="23"/>
  <c r="V147" i="23"/>
  <c r="Q147" i="23"/>
  <c r="V146" i="23"/>
  <c r="Q146" i="23"/>
  <c r="N146" i="23"/>
  <c r="M146" i="23"/>
  <c r="V145" i="23"/>
  <c r="Q145" i="23"/>
  <c r="V144" i="23"/>
  <c r="Q144" i="23"/>
  <c r="V143" i="23"/>
  <c r="Q143" i="23"/>
  <c r="V142" i="23"/>
  <c r="Q142" i="23"/>
  <c r="V141" i="23"/>
  <c r="Q141" i="23"/>
  <c r="V140" i="23"/>
  <c r="Q140" i="23"/>
  <c r="V139" i="23"/>
  <c r="Q139" i="23"/>
  <c r="V138" i="23"/>
  <c r="Q138" i="23"/>
  <c r="V137" i="23"/>
  <c r="Q137" i="23"/>
  <c r="V136" i="23"/>
  <c r="Q136" i="23"/>
  <c r="V135" i="23"/>
  <c r="Q135" i="23"/>
  <c r="V134" i="23"/>
  <c r="Q134" i="23"/>
  <c r="V133" i="23"/>
  <c r="Q133" i="23"/>
  <c r="V132" i="23"/>
  <c r="Q132" i="23"/>
  <c r="V131" i="23"/>
  <c r="Q131" i="23"/>
  <c r="V130" i="23"/>
  <c r="Q130" i="23"/>
  <c r="V129" i="23"/>
  <c r="Q129" i="23"/>
  <c r="V128" i="23"/>
  <c r="Q128" i="23"/>
  <c r="V127" i="23"/>
  <c r="Q127" i="23"/>
  <c r="V126" i="23"/>
  <c r="Q126" i="23"/>
  <c r="V125" i="23"/>
  <c r="Q125" i="23"/>
  <c r="V124" i="23"/>
  <c r="Q124" i="23"/>
  <c r="V123" i="23"/>
  <c r="Q123" i="23"/>
  <c r="V122" i="23"/>
  <c r="Q122" i="23"/>
  <c r="V121" i="23"/>
  <c r="Q121" i="23"/>
  <c r="V120" i="23"/>
  <c r="Q120" i="23"/>
  <c r="V119" i="23"/>
  <c r="Q119" i="23"/>
  <c r="V118" i="23"/>
  <c r="Q118" i="23"/>
  <c r="V117" i="23"/>
  <c r="Q117" i="23"/>
  <c r="V116" i="23"/>
  <c r="Q116" i="23"/>
  <c r="L116" i="23"/>
  <c r="V115" i="23"/>
  <c r="Q115" i="23"/>
  <c r="L115" i="23"/>
  <c r="V114" i="23"/>
  <c r="Q114" i="23"/>
  <c r="L114" i="23"/>
  <c r="V113" i="23"/>
  <c r="Q113" i="23"/>
  <c r="L113" i="23"/>
  <c r="V112" i="23"/>
  <c r="Q112" i="23"/>
  <c r="L112" i="23"/>
  <c r="V111" i="23"/>
  <c r="Q111" i="23"/>
  <c r="L111" i="23"/>
  <c r="V110" i="23"/>
  <c r="Q110" i="23"/>
  <c r="L110" i="23"/>
  <c r="V109" i="23"/>
  <c r="Q109" i="23"/>
  <c r="L109" i="23"/>
  <c r="V108" i="23"/>
  <c r="Q108" i="23"/>
  <c r="L108" i="23"/>
  <c r="V107" i="23"/>
  <c r="Q107" i="23"/>
  <c r="L107" i="23"/>
  <c r="V106" i="23"/>
  <c r="Q106" i="23"/>
  <c r="L106" i="23"/>
  <c r="V105" i="23"/>
  <c r="Q105" i="23"/>
  <c r="L105" i="23"/>
  <c r="V104" i="23"/>
  <c r="Q104" i="23"/>
  <c r="Q103" i="23"/>
  <c r="L103" i="23"/>
  <c r="Y102" i="23"/>
  <c r="X102" i="23"/>
  <c r="W102" i="23"/>
  <c r="U102" i="23"/>
  <c r="T102" i="23"/>
  <c r="S102" i="23"/>
  <c r="R102" i="23"/>
  <c r="O102" i="23"/>
  <c r="K102" i="23"/>
  <c r="J102" i="23"/>
  <c r="I102" i="23"/>
  <c r="V101" i="23"/>
  <c r="Q101" i="23"/>
  <c r="V100" i="23"/>
  <c r="Q100" i="23"/>
  <c r="V99" i="23"/>
  <c r="Q99" i="23"/>
  <c r="V98" i="23"/>
  <c r="Q98" i="23"/>
  <c r="V97" i="23"/>
  <c r="Q97" i="23"/>
  <c r="V96" i="23"/>
  <c r="Q96" i="23"/>
  <c r="V95" i="23"/>
  <c r="Q95" i="23"/>
  <c r="V94" i="23"/>
  <c r="Q94" i="23"/>
  <c r="V93" i="23"/>
  <c r="Q93" i="23"/>
  <c r="V92" i="23"/>
  <c r="Q92" i="23"/>
  <c r="V91" i="23"/>
  <c r="Q91" i="23"/>
  <c r="V90" i="23"/>
  <c r="Q90" i="23"/>
  <c r="V89" i="23"/>
  <c r="Q89" i="23"/>
  <c r="V88" i="23"/>
  <c r="Q88" i="23"/>
  <c r="V87" i="23"/>
  <c r="Q87" i="23"/>
  <c r="V86" i="23"/>
  <c r="Q86" i="23"/>
  <c r="V85" i="23"/>
  <c r="Q85" i="23"/>
  <c r="V84" i="23"/>
  <c r="Q84" i="23"/>
  <c r="V83" i="23"/>
  <c r="Q83" i="23"/>
  <c r="V82" i="23"/>
  <c r="Q82" i="23"/>
  <c r="V81" i="23"/>
  <c r="Q81" i="23"/>
  <c r="N81" i="23"/>
  <c r="N67" i="23" s="1"/>
  <c r="M81" i="23"/>
  <c r="M67" i="23" s="1"/>
  <c r="L81" i="23"/>
  <c r="L67" i="23" s="1"/>
  <c r="V80" i="23"/>
  <c r="Q80" i="23"/>
  <c r="V79" i="23"/>
  <c r="Q79" i="23"/>
  <c r="V78" i="23"/>
  <c r="Q78" i="23"/>
  <c r="V77" i="23"/>
  <c r="Q77" i="23"/>
  <c r="V76" i="23"/>
  <c r="Q76" i="23"/>
  <c r="V75" i="23"/>
  <c r="Q75" i="23"/>
  <c r="V74" i="23"/>
  <c r="Q74" i="23"/>
  <c r="V73" i="23"/>
  <c r="Q73" i="23"/>
  <c r="V72" i="23"/>
  <c r="Q72" i="23"/>
  <c r="V71" i="23"/>
  <c r="Q71" i="23"/>
  <c r="V70" i="23"/>
  <c r="Q70" i="23"/>
  <c r="V69" i="23"/>
  <c r="Q69" i="23"/>
  <c r="P68" i="23"/>
  <c r="Y67" i="23"/>
  <c r="X67" i="23"/>
  <c r="W67" i="23"/>
  <c r="U67" i="23"/>
  <c r="T67" i="23"/>
  <c r="S67" i="23"/>
  <c r="R67" i="23"/>
  <c r="O67" i="23"/>
  <c r="K67" i="23"/>
  <c r="J67" i="23"/>
  <c r="I67" i="23"/>
  <c r="V66" i="23"/>
  <c r="Q66" i="23"/>
  <c r="V65" i="23"/>
  <c r="Q65" i="23"/>
  <c r="V64" i="23"/>
  <c r="Q64" i="23"/>
  <c r="V63" i="23"/>
  <c r="Q63" i="23"/>
  <c r="V62" i="23"/>
  <c r="Q62" i="23"/>
  <c r="V61" i="23"/>
  <c r="Q61" i="23"/>
  <c r="V60" i="23"/>
  <c r="Q60" i="23"/>
  <c r="V59" i="23"/>
  <c r="Q59" i="23"/>
  <c r="V58" i="23"/>
  <c r="Q58" i="23"/>
  <c r="V57" i="23"/>
  <c r="Q57" i="23"/>
  <c r="V56" i="23"/>
  <c r="Q56" i="23"/>
  <c r="V55" i="23"/>
  <c r="Q55" i="23"/>
  <c r="V54" i="23"/>
  <c r="Q54" i="23"/>
  <c r="V53" i="23"/>
  <c r="Q53" i="23"/>
  <c r="V52" i="23"/>
  <c r="Q52" i="23"/>
  <c r="V51" i="23"/>
  <c r="Q51" i="23"/>
  <c r="V50" i="23"/>
  <c r="Q50" i="23"/>
  <c r="V49" i="23"/>
  <c r="Q49" i="23"/>
  <c r="V48" i="23"/>
  <c r="Q48" i="23"/>
  <c r="V47" i="23"/>
  <c r="Q47" i="23"/>
  <c r="V46" i="23"/>
  <c r="Q46" i="23"/>
  <c r="V45" i="23"/>
  <c r="Q45" i="23"/>
  <c r="V44" i="23"/>
  <c r="Q44" i="23"/>
  <c r="V43" i="23"/>
  <c r="Q43" i="23"/>
  <c r="V42" i="23"/>
  <c r="Q42" i="23"/>
  <c r="V41" i="23"/>
  <c r="Q41" i="23"/>
  <c r="V40" i="23"/>
  <c r="Q40" i="23"/>
  <c r="V39" i="23"/>
  <c r="Q39" i="23"/>
  <c r="V38" i="23"/>
  <c r="Q38" i="23"/>
  <c r="V37" i="23"/>
  <c r="Q37" i="23"/>
  <c r="L37" i="23"/>
  <c r="V36" i="23"/>
  <c r="Q36" i="23"/>
  <c r="L36" i="23"/>
  <c r="V35" i="23"/>
  <c r="Q35" i="23"/>
  <c r="L35" i="23"/>
  <c r="V34" i="23"/>
  <c r="Q34" i="23"/>
  <c r="L34" i="23"/>
  <c r="V33" i="23"/>
  <c r="Q33" i="23"/>
  <c r="L33" i="23"/>
  <c r="V32" i="23"/>
  <c r="Q32" i="23"/>
  <c r="V31" i="23"/>
  <c r="Q31" i="23"/>
  <c r="V30" i="23"/>
  <c r="Q30" i="23"/>
  <c r="V29" i="23"/>
  <c r="Q29" i="23"/>
  <c r="V28" i="23"/>
  <c r="Q28" i="23"/>
  <c r="Y26" i="23"/>
  <c r="X26" i="23"/>
  <c r="W26" i="23"/>
  <c r="U26" i="23"/>
  <c r="T26" i="23"/>
  <c r="S26" i="23"/>
  <c r="R26" i="23"/>
  <c r="O26" i="23"/>
  <c r="N26" i="23"/>
  <c r="M26" i="23"/>
  <c r="K26" i="23"/>
  <c r="J26" i="23"/>
  <c r="I26" i="23"/>
  <c r="P25" i="23"/>
  <c r="Q24" i="23"/>
  <c r="P24" i="23" s="1"/>
  <c r="Q23" i="23"/>
  <c r="P23" i="23" s="1"/>
  <c r="T22" i="23"/>
  <c r="T18" i="23" s="1"/>
  <c r="N22" i="23"/>
  <c r="N18" i="23" s="1"/>
  <c r="M22" i="23"/>
  <c r="M18" i="23" s="1"/>
  <c r="L22" i="23"/>
  <c r="L18" i="23" s="1"/>
  <c r="P21" i="23"/>
  <c r="V20" i="23"/>
  <c r="V18" i="23" s="1"/>
  <c r="Q20" i="23"/>
  <c r="S18" i="23"/>
  <c r="R18" i="23"/>
  <c r="O18" i="23"/>
  <c r="K18" i="23"/>
  <c r="J18" i="23"/>
  <c r="I18" i="23"/>
  <c r="V16" i="23"/>
  <c r="Q16" i="23"/>
  <c r="V15" i="23"/>
  <c r="Q15" i="23"/>
  <c r="V14" i="23"/>
  <c r="Q14" i="23"/>
  <c r="O13" i="23"/>
  <c r="N13" i="23"/>
  <c r="M13" i="23"/>
  <c r="L13" i="23"/>
  <c r="K13" i="23"/>
  <c r="J13" i="23"/>
  <c r="I13" i="23"/>
  <c r="J226" i="23" l="1"/>
  <c r="P70" i="23"/>
  <c r="P151" i="23"/>
  <c r="P176" i="23"/>
  <c r="P279" i="23"/>
  <c r="P282" i="23"/>
  <c r="P111" i="23"/>
  <c r="P260" i="23"/>
  <c r="P276" i="23"/>
  <c r="P342" i="23"/>
  <c r="P351" i="23"/>
  <c r="P249" i="23"/>
  <c r="P136" i="23"/>
  <c r="P144" i="23"/>
  <c r="P170" i="23"/>
  <c r="P178" i="23"/>
  <c r="P207" i="23"/>
  <c r="P211" i="23"/>
  <c r="P219" i="23"/>
  <c r="V438" i="23"/>
  <c r="P131" i="23"/>
  <c r="P239" i="23"/>
  <c r="P325" i="23"/>
  <c r="P341" i="23"/>
  <c r="P146" i="23"/>
  <c r="P218" i="23"/>
  <c r="P234" i="23"/>
  <c r="P278" i="23"/>
  <c r="P317" i="23"/>
  <c r="P320" i="23"/>
  <c r="P328" i="23"/>
  <c r="P344" i="23"/>
  <c r="P350" i="23"/>
  <c r="P359" i="23"/>
  <c r="P357" i="23" s="1"/>
  <c r="P321" i="23"/>
  <c r="P340" i="23"/>
  <c r="P354" i="23"/>
  <c r="P408" i="23"/>
  <c r="P406" i="23" s="1"/>
  <c r="P258" i="23"/>
  <c r="P130" i="23"/>
  <c r="P149" i="23"/>
  <c r="P186" i="23"/>
  <c r="P205" i="23"/>
  <c r="P209" i="23"/>
  <c r="P213" i="23"/>
  <c r="P221" i="23"/>
  <c r="P316" i="23"/>
  <c r="P377" i="23"/>
  <c r="P35" i="23"/>
  <c r="Q22" i="23"/>
  <c r="P22" i="23" s="1"/>
  <c r="P119" i="23"/>
  <c r="P123" i="23"/>
  <c r="P49" i="23"/>
  <c r="P95" i="23"/>
  <c r="P98" i="23"/>
  <c r="P105" i="23"/>
  <c r="P155" i="23"/>
  <c r="P163" i="23"/>
  <c r="P167" i="23"/>
  <c r="P233" i="23"/>
  <c r="Q443" i="23"/>
  <c r="P251" i="23"/>
  <c r="P262" i="23"/>
  <c r="P386" i="23"/>
  <c r="P440" i="23"/>
  <c r="P129" i="23"/>
  <c r="P160" i="23"/>
  <c r="P164" i="23"/>
  <c r="P188" i="23"/>
  <c r="P200" i="23"/>
  <c r="P15" i="23"/>
  <c r="P133" i="23"/>
  <c r="P16" i="23"/>
  <c r="P192" i="23"/>
  <c r="P327" i="23"/>
  <c r="P335" i="23"/>
  <c r="P346" i="23"/>
  <c r="P84" i="23"/>
  <c r="P92" i="23"/>
  <c r="P120" i="23"/>
  <c r="P128" i="23"/>
  <c r="P139" i="23"/>
  <c r="P220" i="23"/>
  <c r="P250" i="23"/>
  <c r="P264" i="23"/>
  <c r="S449" i="23"/>
  <c r="S12" i="23" s="1"/>
  <c r="P109" i="23"/>
  <c r="P114" i="23"/>
  <c r="P248" i="23"/>
  <c r="L190" i="23"/>
  <c r="P40" i="23"/>
  <c r="P107" i="23"/>
  <c r="P148" i="23"/>
  <c r="N102" i="23"/>
  <c r="P172" i="23"/>
  <c r="P175" i="23"/>
  <c r="P180" i="23"/>
  <c r="P202" i="23"/>
  <c r="P210" i="23"/>
  <c r="P231" i="23"/>
  <c r="P241" i="23"/>
  <c r="P245" i="23"/>
  <c r="P263" i="23"/>
  <c r="P271" i="23"/>
  <c r="P343" i="23"/>
  <c r="P348" i="23"/>
  <c r="P378" i="23"/>
  <c r="L102" i="23"/>
  <c r="P451" i="23"/>
  <c r="P110" i="23"/>
  <c r="P280" i="23"/>
  <c r="P33" i="23"/>
  <c r="P55" i="23"/>
  <c r="P59" i="23"/>
  <c r="P96" i="23"/>
  <c r="P100" i="23"/>
  <c r="P113" i="23"/>
  <c r="P183" i="23"/>
  <c r="P198" i="23"/>
  <c r="P212" i="23"/>
  <c r="P216" i="23"/>
  <c r="P268" i="23"/>
  <c r="P323" i="23"/>
  <c r="P331" i="23"/>
  <c r="P356" i="23"/>
  <c r="P379" i="23"/>
  <c r="P389" i="23"/>
  <c r="P387" i="23" s="1"/>
  <c r="P115" i="23"/>
  <c r="M102" i="23"/>
  <c r="P106" i="23"/>
  <c r="P116" i="23"/>
  <c r="P124" i="23"/>
  <c r="P158" i="23"/>
  <c r="P242" i="23"/>
  <c r="P246" i="23"/>
  <c r="P261" i="23"/>
  <c r="P274" i="23"/>
  <c r="P285" i="23"/>
  <c r="P283" i="23" s="1"/>
  <c r="P329" i="23"/>
  <c r="P347" i="23"/>
  <c r="P270" i="23"/>
  <c r="P14" i="23"/>
  <c r="P41" i="23"/>
  <c r="P80" i="23"/>
  <c r="P94" i="23"/>
  <c r="P101" i="23"/>
  <c r="P132" i="23"/>
  <c r="P152" i="23"/>
  <c r="P162" i="23"/>
  <c r="P181" i="23"/>
  <c r="P230" i="23"/>
  <c r="P237" i="23"/>
  <c r="P243" i="23"/>
  <c r="P247" i="23"/>
  <c r="P333" i="23"/>
  <c r="P420" i="23"/>
  <c r="P418" i="23" s="1"/>
  <c r="V369" i="23"/>
  <c r="P42" i="23"/>
  <c r="P53" i="23"/>
  <c r="P61" i="23"/>
  <c r="P77" i="23"/>
  <c r="P118" i="23"/>
  <c r="P122" i="23"/>
  <c r="P126" i="23"/>
  <c r="P145" i="23"/>
  <c r="P150" i="23"/>
  <c r="P171" i="23"/>
  <c r="P179" i="23"/>
  <c r="P182" i="23"/>
  <c r="P194" i="23"/>
  <c r="L196" i="23"/>
  <c r="P206" i="23"/>
  <c r="P235" i="23"/>
  <c r="P267" i="23"/>
  <c r="P314" i="23"/>
  <c r="P322" i="23"/>
  <c r="P330" i="23"/>
  <c r="P372" i="23"/>
  <c r="P399" i="23"/>
  <c r="Q412" i="23"/>
  <c r="P441" i="23"/>
  <c r="P52" i="23"/>
  <c r="P56" i="23"/>
  <c r="P60" i="23"/>
  <c r="P71" i="23"/>
  <c r="P75" i="23"/>
  <c r="P85" i="23"/>
  <c r="P93" i="23"/>
  <c r="P127" i="23"/>
  <c r="P134" i="23"/>
  <c r="P141" i="23"/>
  <c r="P147" i="23"/>
  <c r="P161" i="23"/>
  <c r="P177" i="23"/>
  <c r="P199" i="23"/>
  <c r="P215" i="23"/>
  <c r="P228" i="23"/>
  <c r="P257" i="23"/>
  <c r="P269" i="23"/>
  <c r="P313" i="23"/>
  <c r="P332" i="23"/>
  <c r="P355" i="23"/>
  <c r="P371" i="23"/>
  <c r="L26" i="23"/>
  <c r="M168" i="23"/>
  <c r="V26" i="23"/>
  <c r="P57" i="23"/>
  <c r="P65" i="23"/>
  <c r="P72" i="23"/>
  <c r="P76" i="23"/>
  <c r="P90" i="23"/>
  <c r="P112" i="23"/>
  <c r="P121" i="23"/>
  <c r="P135" i="23"/>
  <c r="P138" i="23"/>
  <c r="P142" i="23"/>
  <c r="P153" i="23"/>
  <c r="P165" i="23"/>
  <c r="P189" i="23"/>
  <c r="Q190" i="23"/>
  <c r="P222" i="23"/>
  <c r="P240" i="23"/>
  <c r="P252" i="23"/>
  <c r="L254" i="23"/>
  <c r="P272" i="23"/>
  <c r="P277" i="23"/>
  <c r="P318" i="23"/>
  <c r="P349" i="23"/>
  <c r="P380" i="23"/>
  <c r="Q391" i="23"/>
  <c r="P454" i="23"/>
  <c r="P159" i="23"/>
  <c r="P173" i="23"/>
  <c r="P187" i="23"/>
  <c r="P223" i="23"/>
  <c r="P229" i="23"/>
  <c r="P238" i="23"/>
  <c r="P253" i="23"/>
  <c r="Q254" i="23"/>
  <c r="P265" i="23"/>
  <c r="P275" i="23"/>
  <c r="L283" i="23"/>
  <c r="P326" i="23"/>
  <c r="N337" i="23"/>
  <c r="P384" i="23"/>
  <c r="P393" i="23"/>
  <c r="P391" i="23" s="1"/>
  <c r="P445" i="23"/>
  <c r="P50" i="23"/>
  <c r="P54" i="23"/>
  <c r="P66" i="23"/>
  <c r="P69" i="23"/>
  <c r="P83" i="23"/>
  <c r="P87" i="23"/>
  <c r="P108" i="23"/>
  <c r="P125" i="23"/>
  <c r="P143" i="23"/>
  <c r="P166" i="23"/>
  <c r="L168" i="23"/>
  <c r="P203" i="23"/>
  <c r="P217" i="23"/>
  <c r="P232" i="23"/>
  <c r="P236" i="23"/>
  <c r="P273" i="23"/>
  <c r="P319" i="23"/>
  <c r="P324" i="23"/>
  <c r="J311" i="23"/>
  <c r="P345" i="23"/>
  <c r="V397" i="23"/>
  <c r="P401" i="23"/>
  <c r="P36" i="23"/>
  <c r="P47" i="23"/>
  <c r="Q337" i="23"/>
  <c r="Q352" i="23"/>
  <c r="P363" i="23"/>
  <c r="P361" i="23" s="1"/>
  <c r="P104" i="23"/>
  <c r="P156" i="23"/>
  <c r="P184" i="23"/>
  <c r="P224" i="23"/>
  <c r="P244" i="23"/>
  <c r="P256" i="23"/>
  <c r="P336" i="23"/>
  <c r="P367" i="23"/>
  <c r="P365" i="23" s="1"/>
  <c r="P31" i="23"/>
  <c r="P34" i="23"/>
  <c r="P44" i="23"/>
  <c r="P48" i="23"/>
  <c r="P51" i="23"/>
  <c r="P99" i="23"/>
  <c r="P137" i="23"/>
  <c r="P140" i="23"/>
  <c r="P154" i="23"/>
  <c r="P157" i="23"/>
  <c r="P174" i="23"/>
  <c r="P185" i="23"/>
  <c r="P201" i="23"/>
  <c r="P204" i="23"/>
  <c r="P208" i="23"/>
  <c r="P214" i="23"/>
  <c r="P225" i="23"/>
  <c r="P259" i="23"/>
  <c r="P266" i="23"/>
  <c r="P281" i="23"/>
  <c r="P315" i="23"/>
  <c r="P334" i="23"/>
  <c r="P339" i="23"/>
  <c r="V352" i="23"/>
  <c r="P453" i="23"/>
  <c r="P455" i="23"/>
  <c r="V449" i="23"/>
  <c r="P456" i="23"/>
  <c r="P428" i="23"/>
  <c r="P426" i="23" s="1"/>
  <c r="V426" i="23"/>
  <c r="P81" i="23"/>
  <c r="P79" i="23"/>
  <c r="P88" i="23"/>
  <c r="P82" i="23"/>
  <c r="P89" i="23"/>
  <c r="P73" i="23"/>
  <c r="P86" i="23"/>
  <c r="P74" i="23"/>
  <c r="P78" i="23"/>
  <c r="P91" i="23"/>
  <c r="P97" i="23"/>
  <c r="P416" i="23"/>
  <c r="P412" i="23" s="1"/>
  <c r="P446" i="23"/>
  <c r="P432" i="23"/>
  <c r="P430" i="23" s="1"/>
  <c r="P459" i="23"/>
  <c r="P457" i="23" s="1"/>
  <c r="P436" i="23"/>
  <c r="P434" i="23" s="1"/>
  <c r="R12" i="23"/>
  <c r="P32" i="23"/>
  <c r="P43" i="23"/>
  <c r="P28" i="23"/>
  <c r="P58" i="23"/>
  <c r="P37" i="23"/>
  <c r="P62" i="23"/>
  <c r="K17" i="23"/>
  <c r="K12" i="23" s="1"/>
  <c r="P30" i="23"/>
  <c r="P38" i="23"/>
  <c r="P45" i="23"/>
  <c r="P39" i="23"/>
  <c r="P46" i="23"/>
  <c r="P63" i="23"/>
  <c r="P64" i="23"/>
  <c r="P424" i="23"/>
  <c r="P422" i="23" s="1"/>
  <c r="P442" i="23"/>
  <c r="L438" i="23"/>
  <c r="X12" i="23"/>
  <c r="U12" i="23"/>
  <c r="I17" i="23"/>
  <c r="I12" i="23" s="1"/>
  <c r="V418" i="23"/>
  <c r="P20" i="23"/>
  <c r="W12" i="23"/>
  <c r="O17" i="23"/>
  <c r="O12" i="23" s="1"/>
  <c r="T12" i="23"/>
  <c r="Q67" i="23"/>
  <c r="V67" i="23"/>
  <c r="V168" i="23"/>
  <c r="V226" i="23"/>
  <c r="P400" i="23"/>
  <c r="Q397" i="23"/>
  <c r="V443" i="23"/>
  <c r="Q196" i="23"/>
  <c r="V102" i="23"/>
  <c r="Q168" i="23"/>
  <c r="Q311" i="23"/>
  <c r="P381" i="23"/>
  <c r="Q374" i="23"/>
  <c r="P193" i="23"/>
  <c r="V190" i="23"/>
  <c r="V196" i="23"/>
  <c r="Q226" i="23"/>
  <c r="L226" i="23"/>
  <c r="L337" i="23"/>
  <c r="P452" i="23"/>
  <c r="Q449" i="23"/>
  <c r="V412" i="23"/>
  <c r="V254" i="23"/>
  <c r="Q283" i="23"/>
  <c r="P117" i="23"/>
  <c r="Q102" i="23"/>
  <c r="P29" i="23"/>
  <c r="Q26" i="23"/>
  <c r="P376" i="23"/>
  <c r="V374" i="23"/>
  <c r="V382" i="23"/>
  <c r="P385" i="23"/>
  <c r="P404" i="23"/>
  <c r="P402" i="23" s="1"/>
  <c r="V402" i="23"/>
  <c r="Y12" i="23"/>
  <c r="V311" i="23"/>
  <c r="L311" i="23"/>
  <c r="Q406" i="23"/>
  <c r="Q438" i="23"/>
  <c r="Q382" i="23"/>
  <c r="Q457" i="23"/>
  <c r="V337" i="23"/>
  <c r="Q361" i="23"/>
  <c r="Q369" i="23"/>
  <c r="Q387" i="23"/>
  <c r="P337" i="23" l="1"/>
  <c r="J17" i="23"/>
  <c r="J12" i="23" s="1"/>
  <c r="P190" i="23"/>
  <c r="P13" i="23"/>
  <c r="Q18" i="23"/>
  <c r="Q12" i="23" s="1"/>
  <c r="P438" i="23"/>
  <c r="P18" i="23"/>
  <c r="N17" i="23"/>
  <c r="N12" i="23" s="1"/>
  <c r="P168" i="23"/>
  <c r="M17" i="23"/>
  <c r="M12" i="23" s="1"/>
  <c r="P397" i="23"/>
  <c r="P443" i="23"/>
  <c r="P382" i="23"/>
  <c r="P226" i="23"/>
  <c r="P254" i="23"/>
  <c r="P352" i="23"/>
  <c r="P196" i="23"/>
  <c r="P311" i="23"/>
  <c r="P102" i="23"/>
  <c r="L17" i="23"/>
  <c r="L12" i="23" s="1"/>
  <c r="P369" i="23"/>
  <c r="P26" i="23"/>
  <c r="P374" i="23"/>
  <c r="P449" i="23"/>
  <c r="P67" i="23"/>
  <c r="V12" i="23"/>
  <c r="P17" i="23" l="1"/>
  <c r="P12" i="23" s="1"/>
</calcChain>
</file>

<file path=xl/sharedStrings.xml><?xml version="1.0" encoding="utf-8"?>
<sst xmlns="http://schemas.openxmlformats.org/spreadsheetml/2006/main" count="2757" uniqueCount="1123">
  <si>
    <t>Phụ lục I</t>
  </si>
  <si>
    <t>TT</t>
  </si>
  <si>
    <t>Phụ lục II</t>
  </si>
  <si>
    <t>Xây dựng Khu Công nghệ số tỉnh Hậu Giang, giai đoạn 2</t>
  </si>
  <si>
    <t>Xây dựng cơ sở dữ liệu đất đai tỉnh Hậu Giang</t>
  </si>
  <si>
    <t>Nghĩa trang nhân dân huyện Châu Thành</t>
  </si>
  <si>
    <t>Xây dựng Trường THPT Lê Quý Đôn, thành phố Ngã Bảy, tỉnh Hậu Giang</t>
  </si>
  <si>
    <t>Đường tỉnh 926B, tỉnh Hậu Giang kết nối tuyến Quản lộ Phụng Hiệp, tỉnh Sóc Trăng</t>
  </si>
  <si>
    <t>Đường tỉnh 927 (đoạn từ Thị trấn Cây Dương đến thành phố Ngã Bảy)</t>
  </si>
  <si>
    <t>Tuyến đường và cầu Ba Láng nối Khu công nghiệp Tân Phú Thạnh</t>
  </si>
  <si>
    <t>Nâng cấp, mở rộng đường vào Khu Bảo tồn thiên nhiên Lung Ngọc Hoàng</t>
  </si>
  <si>
    <t>Dự án đầu tư các cầu trên đường tỉnh 927</t>
  </si>
  <si>
    <t>Khu tái định cư thành phố Ngã Bảy giai đoạn 2</t>
  </si>
  <si>
    <t>8117971</t>
  </si>
  <si>
    <t>8146853</t>
  </si>
  <si>
    <t>8146852</t>
  </si>
  <si>
    <t>Dự án thành phần 3 thuộc Dự án đầu tư xây dựng đường bộ cao tốc Châu Đốc - Cần Thơ - Sóc Trăng giai đoạn 1</t>
  </si>
  <si>
    <t>*</t>
  </si>
  <si>
    <t>Phát triển đô thị xanh thích ứng với biến đổi khí hậu thành phố Ngã Bảy, tỉnh Hậu Giang</t>
  </si>
  <si>
    <t>8030522</t>
  </si>
  <si>
    <t>Khu tái định cư Đông Phú 3</t>
  </si>
  <si>
    <t>8082875</t>
  </si>
  <si>
    <t>Khu tái định cư Đông Phú 4</t>
  </si>
  <si>
    <t>8117178</t>
  </si>
  <si>
    <t>Khu tái định cư thị trấn Cái Tắc, huyện Châu Thành A</t>
  </si>
  <si>
    <t>8117179</t>
  </si>
  <si>
    <t>8087459</t>
  </si>
  <si>
    <t>Khu tái định cư ấp Mỹ Quới, thị trấn Cây Dương, huyện Phụng Hiệp</t>
  </si>
  <si>
    <t>8123404</t>
  </si>
  <si>
    <t>Khu tái định cư Đông Phú 2</t>
  </si>
  <si>
    <t>Dự án đầu tư xây dựng đường bộ cao tốc Châu Đốc-Cần Thơ-Sóc Trăng giai đoạn 1, dự án thành phần 2 đoạn qua địa bàn thành phố Cần Thơ</t>
  </si>
  <si>
    <t>Nâng cấp, mở rộng Quốc lộ 91 (đoạn từ Km0-Km7), thành phố Cần Thơ</t>
  </si>
  <si>
    <t>Dự án khởi công mới</t>
  </si>
  <si>
    <t>Sở Xây dựng</t>
  </si>
  <si>
    <t>Cải tạo, mở rộng 05 nút giao trọng điểm trên địa bàn thành phố Cần Thơ</t>
  </si>
  <si>
    <t>Nâng cấp mở rộng đường Nguyễn Việt Dũng</t>
  </si>
  <si>
    <t>Nâng cấp mở rộng tuyến bến phà Tân Lộc đến bến đò Long Châu</t>
  </si>
  <si>
    <t>Trường trung học cơ sở Trường Thắng</t>
  </si>
  <si>
    <t>Đường nối từ đường dẫn vào cầu Vàm Cống vào Khu công nghiệp Vĩnh Thạnh</t>
  </si>
  <si>
    <t>Đường vào Trung tâm hành chính thị trấn Vĩnh Thạnh</t>
  </si>
  <si>
    <t xml:space="preserve">Trường Tiểu học TTr Vĩnh Thạnh </t>
  </si>
  <si>
    <t>Trường Mầm non TTr Thạnh An</t>
  </si>
  <si>
    <t>Thư viện thành phố Cần Thơ</t>
  </si>
  <si>
    <t>Khu tái định cư phường Long Hòa (Khu 2)</t>
  </si>
  <si>
    <t>Xây dựng mới trụ sở Quận ủy, các ban xây dựng Đảng Quận ủy và các tổ chức chính trị - xã hội, xã hội nghề nghiệp</t>
  </si>
  <si>
    <t>Khu Tái định cư phường Thới Thuận giai đoạn 2</t>
  </si>
  <si>
    <t>Khu tái định cư phục vụ Khu công nghiệp huyện Vĩnh Thạnh (giai đoạn 1)</t>
  </si>
  <si>
    <t>Đường Nguyễn Huệ, thị trấn Phú Lộc, huyện Thạnh Trị</t>
  </si>
  <si>
    <t>Dự án Xây dựng, cập nhật cơ sở dữ liệu nền địa lý quốc gia, hệ thống bản đồ địa hình quốc gia tỷ lệ 1:2.000 và tỷ lệ 1:5.000 trên địa bàn tỉnh Sóc Trăng</t>
  </si>
  <si>
    <t>Sở Nông nghiệp và Môi trường</t>
  </si>
  <si>
    <t>Dự án cải tạo, sửa chữa, nâng cấp và chỉnh trang hệ thống hạ tầng kỹ thuật khu công nghiệp An Nghiệp</t>
  </si>
  <si>
    <t>Đường huyện 80, huyện Mỹ Tú</t>
  </si>
  <si>
    <t>Tuyến Đường Lăng Ông, huyện Trần Đề</t>
  </si>
  <si>
    <t>Dự án Cầu Phú Lộc kết nối Quốc lộ 61B và kết nối các tuyến đường trung tâm huyện Thạnh Trị</t>
  </si>
  <si>
    <t>Mã dự án</t>
  </si>
  <si>
    <t>Cầu, tuyến đường dẫn vào khu tái định cư Trường đại học y dược đến khu đô thị tái định cư Cửu Long</t>
  </si>
  <si>
    <t>Máy gia tốc tuyến tính (LINACS) tại Bệnh viện Ung bướu thành phố Cần Thơ</t>
  </si>
  <si>
    <t>Sở Y tế</t>
  </si>
  <si>
    <t>Cầu và đường Nguyễn Chí Thanh, thành phố Vị Thanh</t>
  </si>
  <si>
    <t xml:space="preserve"> Dự án đầu tư xây dựng công trình Đường Dương Minh Quan (đoạn từ đường Trần Hưng Đạo đến đường Lê Hồng Phong), phường 3, thành phố Sóc Trăng, tỉnh Sóc Trăng</t>
  </si>
  <si>
    <t>Chống ngập thị trấn Huỳnh Hữu Nghĩa, huyện Mỹ Tú, tỉnh Sóc Trăng (nay là xã Mỹ Tú, thành phố Cần Thơ)</t>
  </si>
  <si>
    <t>Khu tái định cư Ninh Kiều</t>
  </si>
  <si>
    <t>Xây dựng mới Trường trung học cơ sở Tân Phú</t>
  </si>
  <si>
    <t>Nâng cấp mở rộng Đường tỉnh 933B đoạn từ Rạch Già đến nút giao Quốc lộ 60, thuộc Dự án Cầu Đại Ngãi trên địa bàn liên xã (An Thạnh Tây và thị trấn Cù Lao Dung)</t>
  </si>
  <si>
    <t>Danh mục dự án</t>
  </si>
  <si>
    <t>Ngành lĩnh vực</t>
  </si>
  <si>
    <t>Địa điểm xây dựng</t>
  </si>
  <si>
    <t>Nhóm dự án</t>
  </si>
  <si>
    <t>Thời gian KC-HT</t>
  </si>
  <si>
    <t>Quyết định đầu tư</t>
  </si>
  <si>
    <t>Dự kiến kế hoạch đầu tư phát triển trung hạn nguồn NSĐP giai đoạn 2026-2030</t>
  </si>
  <si>
    <t>Dự kiến lũy kế vốn đã giải ngân đến hết năm 2025</t>
  </si>
  <si>
    <t>Tổng số (tất cả các nguồn vốn)</t>
  </si>
  <si>
    <t>Kế hoạch năm 2026</t>
  </si>
  <si>
    <t>Số quyết định; ngày, tháng, năm ban hành</t>
  </si>
  <si>
    <t xml:space="preserve">TMĐT </t>
  </si>
  <si>
    <t>Tổng số</t>
  </si>
  <si>
    <t xml:space="preserve">Trong đó: </t>
  </si>
  <si>
    <t>Ngân sách địa phương</t>
  </si>
  <si>
    <t>Ngân sách trung ương</t>
  </si>
  <si>
    <t>Vốn NSĐP</t>
  </si>
  <si>
    <t>Vốn NSTW</t>
  </si>
  <si>
    <t>Trong đó</t>
  </si>
  <si>
    <t>Cân đối NSĐP</t>
  </si>
  <si>
    <t>Sử dụng đất</t>
  </si>
  <si>
    <t>XSKT</t>
  </si>
  <si>
    <t>…</t>
  </si>
  <si>
    <t>Ngân sách trung ương hỗ trợ có mục tiêu</t>
  </si>
  <si>
    <t>Vốn nước ngoài</t>
  </si>
  <si>
    <t>Chủ đầu tư
 cam kết</t>
  </si>
  <si>
    <t>**</t>
  </si>
  <si>
    <t>A</t>
  </si>
  <si>
    <t>VỐN THỰC HIỆN NHIỆM VỤ</t>
  </si>
  <si>
    <t>Cấp vốn ủy thác cho Chi nhánh Ngân hàng Chính sách xã hội thành phố Cần Thơ</t>
  </si>
  <si>
    <t>Chi hỗ trợ đầu tư theo Nghị định 57/2018/NĐ-CP</t>
  </si>
  <si>
    <t>Chi trả nợ gốc các khoản chính quyền địa phương vay</t>
  </si>
  <si>
    <t>B</t>
  </si>
  <si>
    <t>VỐN BỐ TRÍ CHO DỰ ÁN</t>
  </si>
  <si>
    <t>I</t>
  </si>
  <si>
    <t xml:space="preserve"> Bộ Chỉ huy quân sự thành phố</t>
  </si>
  <si>
    <t>-</t>
  </si>
  <si>
    <t>Đầu tư khác</t>
  </si>
  <si>
    <t>Xã Trường Long</t>
  </si>
  <si>
    <t>C</t>
  </si>
  <si>
    <t>2025-2027</t>
  </si>
  <si>
    <t xml:space="preserve"> 337/QĐ-UBND, 14/11/2025; 254/VPUB-XDĐT, 18/12/2025</t>
  </si>
  <si>
    <t xml:space="preserve">Dự án chuyển tiếp </t>
  </si>
  <si>
    <t>Quốc phòng</t>
  </si>
  <si>
    <t>xã Vị Thủy</t>
  </si>
  <si>
    <t>2024-2027</t>
  </si>
  <si>
    <t>123/QĐ-UBND, 26/8/2025</t>
  </si>
  <si>
    <t>***</t>
  </si>
  <si>
    <t>Dự án hoàn thành đưa vào sử dụng</t>
  </si>
  <si>
    <t>Công trình Trang thiết bị Nhà khách Bộ Chỉ huy quân sự thành phố Cần Thơ</t>
  </si>
  <si>
    <t>Phường Cái Răng</t>
  </si>
  <si>
    <t>102/QĐ-SKHĐT, 24/5/2023</t>
  </si>
  <si>
    <t>II</t>
  </si>
  <si>
    <t>Ban Quản lý dự án đầu tư xây dựng công trình giao thông và nông nghiệp thành phố</t>
  </si>
  <si>
    <t>Nạo vét Kênh Đứng</t>
  </si>
  <si>
    <t>Thới Lai - Cờ Đỏ - Thốt Nốt</t>
  </si>
  <si>
    <t>2026-2030</t>
  </si>
  <si>
    <t>Nâng cấp mở rộng tuyến lộ đê bao Ô Môn - Xà No đoạn từ cống Một ngàn Rưỡi đến cơ sở sữa dê Ngọc Đào xã Tân Hòa</t>
  </si>
  <si>
    <t>Xã Tân Hòa, thành phố Cần Thơ</t>
  </si>
  <si>
    <t xml:space="preserve">Nâng cấp, sửa chữa tuyến đường Phạm Hùng đi vùng Khóm Cầu Đúc xã Hỏa Lựu </t>
  </si>
  <si>
    <t>xã Hỏa Lựu, thành phố Cần Thơ</t>
  </si>
  <si>
    <t>Đầu tư xây dựng đường tỉnh 931C</t>
  </si>
  <si>
    <t xml:space="preserve"> thành phố Vị Thanh và xã Thuận Hoà, huyện Long Mỹ</t>
  </si>
  <si>
    <t>Đầu tư xây dựng nâng cấp mở rộng đường tỉnh 931B</t>
  </si>
  <si>
    <t>xã Vị Đông, huyện Vị Thuỷ; xã Nhơn Nghĩa A, huyện Châu Thành A</t>
  </si>
  <si>
    <t>Đường vào dự án Trung tâm sức khỏe sinh sản (đường số 5) thuộc khu đô thị hai bên đường Nguyễn Văn Cừ (đoạn từ đường Cái Sơn - Hàng Bàng đến đường tỉnh 923)</t>
  </si>
  <si>
    <t>Giao thông</t>
  </si>
  <si>
    <t>Phường An Bình, TPCT</t>
  </si>
  <si>
    <t>2018 - 2022</t>
  </si>
  <si>
    <t>Cầu Kênh Ngang (trên Đường tỉnh 922)</t>
  </si>
  <si>
    <t>xã Cờ Đỏ, TPCT</t>
  </si>
  <si>
    <t>2022 - 2025</t>
  </si>
  <si>
    <t xml:space="preserve">1351/QĐ-UBND ngày 28/6/2021 </t>
  </si>
  <si>
    <t>phường Long Tuyền, 
phường Tân An, TPCT</t>
  </si>
  <si>
    <t>7545459</t>
  </si>
  <si>
    <t>2016 - 2026</t>
  </si>
  <si>
    <t>Văn hóa, thể dục - thể thao</t>
  </si>
  <si>
    <t>phường Ninh Kiều. TPCT</t>
  </si>
  <si>
    <t>2022 - 2026</t>
  </si>
  <si>
    <t xml:space="preserve"> 1321/QĐ-UBND ngày 05/6/2023</t>
  </si>
  <si>
    <t>Châu Thành A, Phụng Hiệp, Long Mỹ, tỉnh Hậu Giang</t>
  </si>
  <si>
    <t>2021-2026</t>
  </si>
  <si>
    <t>1942/QĐ-UBND 14/10/2021; 972/QĐ-UBND 13/6/2023</t>
  </si>
  <si>
    <t>Huyện Phụng Hiệp, tỉnh Hậu Giang</t>
  </si>
  <si>
    <t>2025-2028</t>
  </si>
  <si>
    <t>730/QĐ-UBND, 23/4/2025</t>
  </si>
  <si>
    <t>729/QĐ-UBND, 23/4/2025</t>
  </si>
  <si>
    <t>Huyện Châu Thành A, tỉnh Hậu Giang</t>
  </si>
  <si>
    <t>2024-2026</t>
  </si>
  <si>
    <t>481/QĐ-UBND, 19/3/2025</t>
  </si>
  <si>
    <t>TP Vị Thanh, tỉnh Hậu Giang</t>
  </si>
  <si>
    <t>2024-2029</t>
  </si>
  <si>
    <t>350/QĐ-UBND 28/02/2025</t>
  </si>
  <si>
    <t>Dự án thành phần 4 thuộc dự án đầu tư xây dựng đường bộ cao tốc Châu Đốc -  Cần Thơ - Sóc Trăng giai đoạn 1</t>
  </si>
  <si>
    <t>Tỉnh Hậu Giang - Tỉnh Sóc Trăng</t>
  </si>
  <si>
    <t>2022-2027</t>
  </si>
  <si>
    <t>Đường vào trường chuyên từ đường Mạc Đỉnh Chi đến vòng xoay quy hoạch (Đường D2), thành phố Sóc Trăng</t>
  </si>
  <si>
    <t>TPST</t>
  </si>
  <si>
    <t>Dự án Đầu tư xây dựng thay thế một số cầu yếu trên các tuyến đường tỉnh, tỉnh Sóc Trăng</t>
  </si>
  <si>
    <t>Tỉnh Sóc Trăng</t>
  </si>
  <si>
    <t>Dự án xây dựng hệ thống thuỷ lợi phục vụ nuôi trồng thuỷ sản trên địa bàn thị xã Vĩnh Châu (nay là các phường, xã: Vĩnh Châu, Vĩnh Phước, Khánh Hòa, Lai Hòa, Vĩnh Hải, thành phố Cần Thơ)</t>
  </si>
  <si>
    <t>Nông nghiệp, lâm nghiệp, diêm nghiệp, thủy lợi và thủy sản</t>
  </si>
  <si>
    <t>Vĩnh Châu</t>
  </si>
  <si>
    <t>thành phố Cần Thơ</t>
  </si>
  <si>
    <t>8037709</t>
  </si>
  <si>
    <t>1644/QĐ-UBND 23/7/2024</t>
  </si>
  <si>
    <t>7969768</t>
  </si>
  <si>
    <t>2022-2026</t>
  </si>
  <si>
    <t>290/QĐ-UBND ngày 09/02/2023</t>
  </si>
  <si>
    <t>Cải tạo, nâng cấp, kết nối hệ thống giao thông thủy bộ đường tỉnh 925B và kênh Nàng Mau, tỉnh Hậu Giang</t>
  </si>
  <si>
    <t>Châu Thành, Phụng Hiệp, Vị Thuỷ</t>
  </si>
  <si>
    <t>1572/QĐ-UBND 12/9/2023</t>
  </si>
  <si>
    <t>Phụng Hiệp</t>
  </si>
  <si>
    <t>2023-2026</t>
  </si>
  <si>
    <t>1230/QĐ-UBND 20/7/2023</t>
  </si>
  <si>
    <t>Đường tỉnh 927 (đoạn từ Ngã ba Vĩnh Tường đến xã Phương Bình)</t>
  </si>
  <si>
    <t>Long Mỹ, Phụng Hiệp</t>
  </si>
  <si>
    <t>1415/QĐ-UBND 18/8/2023</t>
  </si>
  <si>
    <t>xã Vị thắng, huyện Vị Thủy, tỉnh Hậu Giang</t>
  </si>
  <si>
    <t>2023-2027</t>
  </si>
  <si>
    <t>60/2022/QH15, 16/6/2022</t>
  </si>
  <si>
    <t xml:space="preserve">Kè bờ sông Cần Thơ - Ứng phó biến đổi khí hậu thành phố Cần Thơ </t>
  </si>
  <si>
    <t>phường An Bình, phường Cái Răng, xã Nhơn Ái</t>
  </si>
  <si>
    <t>2016 – 2027</t>
  </si>
  <si>
    <t>Đường tỉnh 918, thành phố Cần Thơ (xây dựng và nâng cấp giai đoạn 1 từ cầu Lộ Bức đến cuối đường Tỉnh 918 giao với đường Tỉnh 923)</t>
  </si>
  <si>
    <t>Xã Phong Điền - thành phố Cần Thơ.</t>
  </si>
  <si>
    <t>2020 - 2026</t>
  </si>
  <si>
    <t>Khu tái định cư Trung tâm Văn hóa Tây Đô - giai đoạn 1</t>
  </si>
  <si>
    <t>phường Hưng Thạnh</t>
  </si>
  <si>
    <t>2006-2019</t>
  </si>
  <si>
    <t>Đường tỉnh 920 (đoạn qua Nhà máy Nhiệt điện Ô Môn), quận Ô Môn, thành phố Cần Thơ</t>
  </si>
  <si>
    <t>phường Phước Thới</t>
  </si>
  <si>
    <t>2020 – 2023</t>
  </si>
  <si>
    <t>Bệnh viện dã chiến số 1 điều trị bệnh nhân COVID-19 trên địa bàn thành phố Cần Thơ</t>
  </si>
  <si>
    <t>phường An Bình</t>
  </si>
  <si>
    <t>171/QĐ-SXD ngày 20/07/2022</t>
  </si>
  <si>
    <t>Bệnh viện dã chiến số 2 điều trị bệnh nhân COVID-19 trên địa bàn thành phố Cần Thơ</t>
  </si>
  <si>
    <t>phường Cái Khế</t>
  </si>
  <si>
    <t>139/QĐ-SXD ngày 17/06/2022</t>
  </si>
  <si>
    <t>Bệnh viện dã chiến số 4 điều trị bệnh nhân COVID-19 trên địa bàn thành phố Cần Thơ</t>
  </si>
  <si>
    <t>phường Cái Răng</t>
  </si>
  <si>
    <t>191/QĐ-SXD ngày 04/08/2022</t>
  </si>
  <si>
    <t>Bệnh viện dã chiến số 5 điều trị bệnh nhân COVID-19 trên địa bàn thành phố Cần Thơ</t>
  </si>
  <si>
    <t>203/QĐ-SXD ngày 12/08/2022</t>
  </si>
  <si>
    <t>Bệnh viện dã chiến số 6 điều trị bệnh nhân COVID-19 trên địa bàn thành phố Cần Thơ</t>
  </si>
  <si>
    <t>190/QĐ-SXD ngày 04/08/2021</t>
  </si>
  <si>
    <t>Bệnh viện dã chiến số 6B điều trị bệnh nhân COVID-19 trên địa bàn thành phố Cần Thơ</t>
  </si>
  <si>
    <t>70/QĐ-SXD ngày 08/04/2022</t>
  </si>
  <si>
    <t>III</t>
  </si>
  <si>
    <t xml:space="preserve">Ban Quản lý dự án đầu tư xây dựng công trình dân dụng và công nghiệp thành phố </t>
  </si>
  <si>
    <t>Cải tạo Công viên 30/4, thành phố Sóc Trăng</t>
  </si>
  <si>
    <t>Văn hóa</t>
  </si>
  <si>
    <t>Cải tạo, nâng cấp Khối nhà thực hành, triển lãm, phòng thu âm, phòng dạy nhạc cụ âm thanh lớn (trống, kèn) và mua sắm trang thiết bị Trường Cao đẳng Văn hóa Nghệ thuật Cần Thơ.</t>
  </si>
  <si>
    <t>phường Cái Khế thành phố Cần Thơ</t>
  </si>
  <si>
    <t>2026-2028</t>
  </si>
  <si>
    <t>Sửa chữa, cải tạo Câu lạc bộ hưu trí thành phố Cần Thơ</t>
  </si>
  <si>
    <t>phường Ninh Kiều thành phố Cần Thơ</t>
  </si>
  <si>
    <t>Trung tâm Giáo dục quốc phòng và an ninh - Trường Cao đẳng Kinh tế - Kỹ thuật Cần Thơ</t>
  </si>
  <si>
    <t>phường An Bình thành phố Cần Thơ</t>
  </si>
  <si>
    <t>2025-2029</t>
  </si>
  <si>
    <t>Nâng cấp, mở rộng đường huyện 87C (Long Hưng- Thiện Mỹ )</t>
  </si>
  <si>
    <t>xã Long Hưng thành phố Cần Thơ</t>
  </si>
  <si>
    <t>Đầu tư cơ sở vật chất ngành giáo dục và đào tạo trên địa bàn huyện Mỹ Tú (nay là các xã: Mỹ Tú, Long Hưng, Mỹ Phước, Mỹ Hương)</t>
  </si>
  <si>
    <t>Mỹ Tú, Long Hưng, Mỹ Phước, Mỹ Hương</t>
  </si>
  <si>
    <t>Đầu tư cơ sở vật chất ngành giáo dục và đào tạo trên địa bàn huyện Châu Thành (nay là các xã: Phú Tâm, An Ninh, Thuận Hòa, Hồ Đắc Kiện)</t>
  </si>
  <si>
    <t>xã: Phú Tâm, An Ninh, Thuận Hòa, Hồ Đắc Kiện</t>
  </si>
  <si>
    <t>Đầu tư xây dựng đường Bạch Đằng, phường Phú Lợi</t>
  </si>
  <si>
    <t>phường Phú Lợi</t>
  </si>
  <si>
    <t>2026-2029</t>
  </si>
  <si>
    <t>Đầu tư xây dựng đường Trần Văn Bảy, phường Phú Lợi</t>
  </si>
  <si>
    <t>Bảo quản, tu bổ, phục hồi di tích</t>
  </si>
  <si>
    <t>Thiết bị đào tạo tối thiểu đáp ứng nhu cầu đào tạo nghề Trường Cao đẳng Kinh tế - Kỹ thuật Cần Thơ</t>
  </si>
  <si>
    <t>Phường Cái Khế, thành phố Cần Thơ</t>
  </si>
  <si>
    <t>2025-2026</t>
  </si>
  <si>
    <t>219/QĐ-STC ngày 27/11/2025</t>
  </si>
  <si>
    <t>Dự án chuyển tiếp</t>
  </si>
  <si>
    <t>Nâng cấp, sửa chữa Trung tâm Y tế huyện Vị Thủy</t>
  </si>
  <si>
    <t>Y tế, dân số và gia đình</t>
  </si>
  <si>
    <t>Huyện Vị Thuỷ</t>
  </si>
  <si>
    <t>8146704</t>
  </si>
  <si>
    <t>726/QĐ-UBND, 23/4/2025</t>
  </si>
  <si>
    <t>Nâng cấp, sửa chữa Trung tâm Y tế thị xã Long Mỹ</t>
  </si>
  <si>
    <t>TX. Long Mỹ</t>
  </si>
  <si>
    <t>8146706</t>
  </si>
  <si>
    <t>740/QĐ-UBND, 24/4/2025</t>
  </si>
  <si>
    <t>Nâng cấp, sửa chữa Trung tâm Y tế huyện Châu Thành A</t>
  </si>
  <si>
    <t>huyện Châu Thành A</t>
  </si>
  <si>
    <t>8146705</t>
  </si>
  <si>
    <t>741/QĐ-UBND, 24/4/2025</t>
  </si>
  <si>
    <t>Khu công nghiệp và khu kinh tế</t>
  </si>
  <si>
    <t xml:space="preserve">xã Đông Phú, huyện Châu Thành </t>
  </si>
  <si>
    <t>thị trấn Cái Tắc, huyện Châu Thành A</t>
  </si>
  <si>
    <t>Giáo dục, đào tạo và giáo dục nghề nghiệp</t>
  </si>
  <si>
    <t xml:space="preserve"> thành phố Ngã Bảy, tỉnh Hậu Giang</t>
  </si>
  <si>
    <t>1084/QĐ-UBND ngày 23/6/2025</t>
  </si>
  <si>
    <t>Công nghệ thông tin</t>
  </si>
  <si>
    <t>xã Vị Tân, TP. Vị Thanh</t>
  </si>
  <si>
    <t>693/QĐ-UBND, 17/4/2025</t>
  </si>
  <si>
    <t>TPST, Châu Thành</t>
  </si>
  <si>
    <t>Dự án Trường THPT Đoàn Văn Tố, huyện Cù Lao dung</t>
  </si>
  <si>
    <t>CLD</t>
  </si>
  <si>
    <t>Cải tạo, sửa chữa Bệnh viện đa khoa tỉnh Sóc Trăng</t>
  </si>
  <si>
    <t>Nâng cấp cải tạo nối dài đường Trần Quang Diệu (từ đường Trần Bình Trọng đến đường Nguyễn Văn Linh), phường 2, thành phố Sóc Trăng, tỉnh Sóc Trăng (nay là phường Phú Lợi, thành phố Cần Thơ)</t>
  </si>
  <si>
    <t>Mỹ Tú</t>
  </si>
  <si>
    <t>2304/QĐ-UBND, 07/11/2025</t>
  </si>
  <si>
    <t>TP. Ngã Bảy (cũ)</t>
  </si>
  <si>
    <t>1933/QĐ-UBND ngày 09/11/2023</t>
  </si>
  <si>
    <t>Nhà tưởng niệm liệt sĩ Lữ đoàn Pháo binh 6 Quân khu 9</t>
  </si>
  <si>
    <t>2021-2022</t>
  </si>
  <si>
    <t>163/QĐ-SKHĐT, 15/4/2021</t>
  </si>
  <si>
    <t>Trung tâm Y tế thành phố Vị Thanh</t>
  </si>
  <si>
    <t>Phường Vị Thanh</t>
  </si>
  <si>
    <t>7869153</t>
  </si>
  <si>
    <t>2021-2024</t>
  </si>
  <si>
    <t>253/QĐ-UBND,
09/02/2021</t>
  </si>
  <si>
    <t>Sửa chữa Trụ sở làm việc, Hội trường Tỉnh ủy và các hạng mục phụ trợ (giai đoạn 2)</t>
  </si>
  <si>
    <t xml:space="preserve">Phường Vị Thanh </t>
  </si>
  <si>
    <t>7869157</t>
  </si>
  <si>
    <t>2021-2023</t>
  </si>
  <si>
    <t>173/QĐ-UBND,
11/3/2021</t>
  </si>
  <si>
    <t>Nhà tang lễ tỉnh Hậu Giang và một số hạng mục chức năng khác</t>
  </si>
  <si>
    <t xml:space="preserve"> Phường Vị Thanh</t>
  </si>
  <si>
    <t>7778722</t>
  </si>
  <si>
    <t>2020-2022</t>
  </si>
  <si>
    <t>1743/QĐ-UBND, 11/10/2019</t>
  </si>
  <si>
    <t>IV</t>
  </si>
  <si>
    <t>Ban Quản lý dự án đầu tư xây dựng khu vực Ninh Kiều</t>
  </si>
  <si>
    <t>Nâng cấp, sửa chữa trụ sở làm việc phường Tân An, phường Ninh Kiều</t>
  </si>
  <si>
    <t>Phường Tân An và Ninh Kiều</t>
  </si>
  <si>
    <t>987/QĐ-SXD, ngày 30/12/2025</t>
  </si>
  <si>
    <t>TP.Cần Thơ</t>
  </si>
  <si>
    <t>2023-2025</t>
  </si>
  <si>
    <t>2791/QĐ-UBND ngày 23/11/23</t>
  </si>
  <si>
    <t>Cải tạo, Nâng cấp đường 30 tháng 4 (đoạn từ đường Trần Văn Hoài đến đường Nguyễn Văn Linh)</t>
  </si>
  <si>
    <t>P.Ninh Kiều, P.Tân An</t>
  </si>
  <si>
    <t>1235/QĐ-UBND ngày 21/3/25</t>
  </si>
  <si>
    <t>Cải tạo, Nâng cấp đường 30 tháng 4 (đoạn từ đường Nguyễn Văn Linh đến Vòng Xoay cầu Đầu Sấu)</t>
  </si>
  <si>
    <t>P.Tân An</t>
  </si>
  <si>
    <t>1541/QĐ-UBND ngày 04/4/25</t>
  </si>
  <si>
    <t>Cải tạo, nâng cấp một số tuyến đường trong Khu Tái định cư Thới Nhựt 1, phường An Khánh</t>
  </si>
  <si>
    <t>1324/QĐ-UBNDngày 25/3/25</t>
  </si>
  <si>
    <t>Cải tạo, nâng cấp đường Lương Định Của và đường Số 3, phường Cái Khế</t>
  </si>
  <si>
    <t>P.Cái Khế</t>
  </si>
  <si>
    <t>1237/QĐ-UBND ngày 21/03/25</t>
  </si>
  <si>
    <t>Xây dựng mới hệ thống thoát nước và cải tạo mặt đường Tầm Vu, phường Hưng Lợi</t>
  </si>
  <si>
    <t>1234/QĐ-UBND ngày 21/03/25</t>
  </si>
  <si>
    <t>Cải tạo, sửa chữa trường tiểu học Phan Bội Châu</t>
  </si>
  <si>
    <t>1236/QĐ-UBNDngày 21/03/25</t>
  </si>
  <si>
    <t>Cải tạo, sửa chữa trường Tiểu học Cái Khế 1</t>
  </si>
  <si>
    <t>3126/QĐ-UBND ngày 18/6/25</t>
  </si>
  <si>
    <t>Xây dựng mới và cải tạo Trường tiểu học Lê Quý Đôn</t>
  </si>
  <si>
    <t>P.Ninh Kiều</t>
  </si>
  <si>
    <t>3549/QĐ-UBND ngày 27/6/25</t>
  </si>
  <si>
    <t>Xây dựng mới và cải tạo Trường tiểu học Kim Đồng</t>
  </si>
  <si>
    <t>3515/QĐ-UBND ngày 27/6/25</t>
  </si>
  <si>
    <t>Dự án đã hoàn thành đưa vào sử dụng</t>
  </si>
  <si>
    <t>Nâng cấp, mở rộng đường Trần Phú (giai đoạn 1)</t>
  </si>
  <si>
    <t>2019-2025</t>
  </si>
  <si>
    <t>Đường cặp bờ kè rạch Khai Luông (đoạn cầu Ninh Kiều - Hai Bà Trưng)</t>
  </si>
  <si>
    <t>2022-2025</t>
  </si>
  <si>
    <t>2247/QĐ-UBND ngày 05/4/2022</t>
  </si>
  <si>
    <t>Nâng cấp, mở rộng đường Trần Văn Hoài</t>
  </si>
  <si>
    <t>Cải tạo Công viên Sông Hậu, phường Cái Khế, quận Ninh Kiều (đoạn từ cầu đi bộ đến bến tàu Novaland)</t>
  </si>
  <si>
    <t>2023-2035</t>
  </si>
  <si>
    <t>Nâng cấp, mở rộng đường nối từ đường Lò Mổ đến đường Trần Nam Phú (giai đoạn 1), quận Ninh Kiều</t>
  </si>
  <si>
    <t>2024-2025</t>
  </si>
  <si>
    <t>209/QĐ-UBND ngày 10/01/2024</t>
  </si>
  <si>
    <t>Nâng cấp đường Nguyễn Trãi (đoạn từ cầu Cái Khế đến vòng xoay Hùng Vương), đường Phan Đăng Lưu (đoạn từ đường Hùng Vương đến đường Bùi Thị Xuân) và một số tuyến đường thuộc Trung Tâm Thương Mại Cái Khế, Quận Ninh Kiều</t>
  </si>
  <si>
    <t>4783/QĐ-UBND  ngày 23/9/2024</t>
  </si>
  <si>
    <t>Cải tạo, nâng cấp một số hẻm phường An Khánh, quận Ninh Kiều</t>
  </si>
  <si>
    <t>7708/QĐ-UBND ngày 29/10/20</t>
  </si>
  <si>
    <t>Cải tạo một số tuyến hẻm phường Xuân Khánh</t>
  </si>
  <si>
    <t>7709/QĐ-UBNDngày 29/10/20</t>
  </si>
  <si>
    <t>Cải tạo, nâng cấp hẻm vào chung cư Cơ Khí, phường An Hòa, quận Ninh Kiều</t>
  </si>
  <si>
    <t>7923547</t>
  </si>
  <si>
    <t>2022-2024</t>
  </si>
  <si>
    <t>2152/QĐ-UBND ngày 04/4/22</t>
  </si>
  <si>
    <t>Cải tạo một số tuyến hẻm phường An Hòa, quận Ninh Kiều</t>
  </si>
  <si>
    <t>7744/QĐ-UBND ngày 29/10/20</t>
  </si>
  <si>
    <t>Cải tạo một số tuyến hẻm phường Hưng Lợi</t>
  </si>
  <si>
    <t>7707/QĐ-UBND  ngày 29/10/20</t>
  </si>
  <si>
    <t>Cải tạo một số hẻm phường Thới Bình</t>
  </si>
  <si>
    <t>7702/QĐ-UBND  ngày 29/10/20</t>
  </si>
  <si>
    <t>Cải tạo, nâng cấp hẻm 216, đường 3 tháng 2, phường Hưng Lợi, quận Ninh Kiều</t>
  </si>
  <si>
    <t>2179/QĐ-UBND ngày 05/4/22</t>
  </si>
  <si>
    <t>Cải tạo, nâng cấp hẻm 18 đường Xô Viết Nghệ Tĩnh và hẻm 15 đường Hoàng Văn Thụ, phường Tân An</t>
  </si>
  <si>
    <t>5014/QĐ-UBND ngày 19/8/22</t>
  </si>
  <si>
    <t>Cải tạo một số tuyến hẻm phường An Khánh, phường An Bình</t>
  </si>
  <si>
    <t>P.An Bình</t>
  </si>
  <si>
    <t>2326/QĐ-UBND ngày 6/6/23</t>
  </si>
  <si>
    <t>Cải tạo một số tuyến hẻm phường Xuân Khánh và hẻm 118/120 đường Trần Phú, Hẻm 206/21 đường Lê Lợi, phường Cái Khế</t>
  </si>
  <si>
    <t>P.Ninh Kiều, P.Cái Khế</t>
  </si>
  <si>
    <t>2158/QĐ-UBNDngày 29/5/23</t>
  </si>
  <si>
    <t xml:space="preserve">Cải tạo một số tuyến hẻm phường An Phú, phường Hưng Lợi; hẻm trường Tiểu học Cái Khế 3 đường Nguyễn Bỉnh Khiêm, hẻm 206 và hẻm 77C đường Trần Phú phường Cái Khế </t>
  </si>
  <si>
    <t>2021-2025</t>
  </si>
  <si>
    <t>2330/QĐ-UBND ngày 06/6/23</t>
  </si>
  <si>
    <t xml:space="preserve">Nâng cấp, cải tạo hệ thống thoát nước tại Khu dân cư Metro, Khu dân cư 148, đường Nguyễn Trãi và một số vị trí khác trên địa bàn quận Ninh Kiều </t>
  </si>
  <si>
    <t>2461/QĐ-UBND ngày 12/6/23</t>
  </si>
  <si>
    <t>Nâng cấp các tuyến hẻm 2 đường Lý Tự Trọng, hẻm 51 đường Đề Thám, hẻm 22/23 đường Mạc Đĩnh Chi, hẻm 107, 137 đường Hoàng Văn Thụ, phường An Cư và hẻm 22 đường Trần Hoàng Na, phường Hưng Lợi</t>
  </si>
  <si>
    <t>2688/QĐ-UBND ngày 10/6/24</t>
  </si>
  <si>
    <t>Nâng cấp các tuyến hẻm 1, 2, 3 tổ 4 KV4, hẻm 383A tổ 8, hẻm 388A, 388E tổ 3, hẻm 75 tổ 1 KV2, hẻm 51 đường Trần Nam Phú, phường An Khánh và hẻm 144, 32 đường CMT8, phường Cái Khế</t>
  </si>
  <si>
    <t>2689/QĐ-UBND ngày 10/6/24</t>
  </si>
  <si>
    <t>Nâng cấp hẻm 36, hẻm 112, hẻm 170 và hẻm 234 đường Hoàng Quốc Việt, phường An Bình</t>
  </si>
  <si>
    <t>2687/QĐ-UBND ngày 10/6/24</t>
  </si>
  <si>
    <t>Nâng cấp các tuyến hẻm KDC 16B, 27 đường Mậu Thân, hẻm 162 đường Phạm Ngũ Lão, hẻm 321 đường Nguyễn Đệ, hẻm 61 đường CMT8, hẻm 9-15, 49-57 đường Võ Trường Toản, hẻm 104, 66A, 311/89, 188/1, hẻm nhánh 147 đường Nguyễn Văn Cừ, phường An Hoà</t>
  </si>
  <si>
    <t>2690/QĐ-UBND ngày 10/6/24</t>
  </si>
  <si>
    <t>Nâng cấp, sữa chữa đường Lê Anh Xuân và đường Hồ Xuân Hương (đoạn từ đường Hùng Vương đến hẻm 67 Phan Đăng Lưu)</t>
  </si>
  <si>
    <t>2686/QĐ-UBND ngày 10/6/24</t>
  </si>
  <si>
    <t xml:space="preserve">Cải tạo vỉa hè đường Đề Thám, đường Nguyễn Khuyến, đường Lý Tự Trọng, đường Phan Văn Trị, đường Quang Trung </t>
  </si>
  <si>
    <t>2691/QĐ-UBND ngày 10/6/24</t>
  </si>
  <si>
    <t>Cải tạo vỉa hè các tuyến đường Nguyễn Trãi, Ngô Quyền, Phan Đình Phùng, Trần Quốc Toản, Thủ Khoa Huân, Lý Thường Kiệt và trước UBND TP.Cần Thơ</t>
  </si>
  <si>
    <t>2692/QĐ-UBND ngày 10/6/24</t>
  </si>
  <si>
    <t>Cải tạo vỉa hè Đại lộ Hòa Bình</t>
  </si>
  <si>
    <t>2696/QĐ-UBND ngày 10/6/2024</t>
  </si>
  <si>
    <t>Cải tạo, nâng cấp đường dân sinh hai bên cầu Hưng Lợi, phường Hưng Lợi, quận Ninh Kiều</t>
  </si>
  <si>
    <t>5658/QĐ-UBND ngày 18/11/24</t>
  </si>
  <si>
    <t>Cải tạo bờ kè Mạc Thiên Tích (đoạn từ Mậu Thân đến Nguyễn Thị Minh Khai)</t>
  </si>
  <si>
    <t>2063/QĐ-UBND ngày 29/4/25</t>
  </si>
  <si>
    <t>Cải tạo vỉa hè đường 30 Tháng 4 (đoạn từ đường Phan Văn Trị đến đường Mậu Thân)</t>
  </si>
  <si>
    <t>1827/QĐ-UBND ngày 21/4/25</t>
  </si>
  <si>
    <t>Cải tạo vỉa hè đường Nguyễn An Ninh - Châu Văn Liêm, Nguyễn Thái Học - Võ Văn Tần</t>
  </si>
  <si>
    <t>1892/QĐ-UBND ngày 25/4/25</t>
  </si>
  <si>
    <t>Công trình công cộng tại các đô thị, hạ tầng kỹ thuật khu đô thị mới</t>
  </si>
  <si>
    <t>2624/QĐ-UBND ngày 30/10/2019</t>
  </si>
  <si>
    <t>Cải tạo, nâng cấp hệ thống thoát nước tại một số vị trí trên địa bàn Q.Ninh Kiều</t>
  </si>
  <si>
    <t>Quận Ninh Kiều (cũ)</t>
  </si>
  <si>
    <t>12670/QĐ-UBND ngày 31/12/21</t>
  </si>
  <si>
    <t>Phương án chống ngập Rạch Khai Luông, phường Cái Khế, quận Ninh Kiều</t>
  </si>
  <si>
    <t>2695/QĐ-UBND ngày 10/6/24</t>
  </si>
  <si>
    <t>Đầu tư đèn Led thay thế đèn cao áp và bổ sung hệ thống điều khiển thông minh tại một số tuyến đường trên địa bàn quận Ninh Kiều</t>
  </si>
  <si>
    <t>2068/QĐ-UBND ngày 05/05/25</t>
  </si>
  <si>
    <t>Xây dựng mới và cải tạo Trường THCS Lương Thế Vinh</t>
  </si>
  <si>
    <t>665/QĐ-UBND  ngày 28/01/22</t>
  </si>
  <si>
    <t>Trường tiểu học An Lạc</t>
  </si>
  <si>
    <t>12204/QĐ-UBND  ngày 23/12/21</t>
  </si>
  <si>
    <t>Cải tạo, mở rộng Trường THCS Chu Văn An</t>
  </si>
  <si>
    <t>9511/QĐ-UBND  ngày 08/11/21</t>
  </si>
  <si>
    <t>Cải tạo, sửa chữa trường mầm non Bông Sen</t>
  </si>
  <si>
    <t>6643/QĐ-UBND ngày 01/12/23</t>
  </si>
  <si>
    <t>Cải tạo, sửa chữa trường tiểu học Thới Bình 1 (điểm B)</t>
  </si>
  <si>
    <t>6642/QĐ-UBND ngày 01/12/23</t>
  </si>
  <si>
    <t>Mua sắm thiết bị hội trường cho các trường mầm non, tiểu học và trung học cơ sở công lập thuộc quận Ninh Kiều.</t>
  </si>
  <si>
    <t>5816/QĐ-UBND ngày 22/11/24</t>
  </si>
  <si>
    <t>Cải tạo, sửa chữa Trường mầm non An Bình</t>
  </si>
  <si>
    <t>5817/QĐ-UBND ngày 22/11/24</t>
  </si>
  <si>
    <t>Cải tạo, sửa chữa trường tiểu học Xuân Khánh 2</t>
  </si>
  <si>
    <t>6837/QĐ-UBND ngày 27/12/24</t>
  </si>
  <si>
    <t>Cải tạo, sửa chữa Trường Tiểu học Nguyễn Hiền</t>
  </si>
  <si>
    <t>6835/QĐ-UBND ngày 27/12/24</t>
  </si>
  <si>
    <t>Cải tạo, sửa chữa trường Tiểu học Tô Hiến Thành</t>
  </si>
  <si>
    <t>6836/QĐ-UBNDngày 27/12/24</t>
  </si>
  <si>
    <t>Cải tạo, sửa chữa cơ sở điều trị Methadone quận (Trạm Y tế phường An Lạc cũ)</t>
  </si>
  <si>
    <t>Y tế, dân số</t>
  </si>
  <si>
    <t>8487/QĐ-UBND ngày 14/10/21</t>
  </si>
  <si>
    <t>Cải tạo, sửa chữa trụ sở Hội Cựu chiến binh, Mặt trận Tổ quốc Việt Nam và Phòng Quản lý đô thị quận Ninh Kiều</t>
  </si>
  <si>
    <t>2177/QĐ-UBND ngày 05/04/22</t>
  </si>
  <si>
    <t>Cải tạo, sửa chữa Trụ sở UBND phường An Khánh, quận Ninh Kiều</t>
  </si>
  <si>
    <t>5220/QĐ-UBND ngày 05/9/22</t>
  </si>
  <si>
    <t>Cải tạo, sửa chữa và mua sắm bổ sung cơ sở vật chất cho các cơ quan thuộc UBND quận Ninh Kiều</t>
  </si>
  <si>
    <t>6800/QĐ-UBNDngày 05/12/22</t>
  </si>
  <si>
    <t>Cải tạo, sửa chữa Phòng Quản lý đô thị quận Ninh Kiều và kho vật tư hẻm 534 đường 30 tháng 4, phường Hưng Lợi, quận Ninh Kiều</t>
  </si>
  <si>
    <t>3872/QĐ-UBND ngày 29/7/24</t>
  </si>
  <si>
    <t>Cải tạo, sửa chữa các hạng mục Nhà văn hóa thiếu nhi quận Ninh Kiều</t>
  </si>
  <si>
    <t>2693/QĐ-UBND ngày 10/6/24</t>
  </si>
  <si>
    <t>V</t>
  </si>
  <si>
    <t>Ban Quản lý dự án đầu tư xây dựng khu vực Cái Răng</t>
  </si>
  <si>
    <t>Nâng cấp mở rộng đường Nguyễn Thị Trâm và Huỳnh Thị Nở</t>
  </si>
  <si>
    <t>2612/QĐ-UBND 24/11/2025</t>
  </si>
  <si>
    <t>2040/QĐ-UBND
17/9/2024</t>
  </si>
  <si>
    <t>Xây dựng mới 05 cầu tuyến đường Trương Vĩnh Nguyên</t>
  </si>
  <si>
    <t>Phường Cái Răng và Phường Hưng Phú</t>
  </si>
  <si>
    <t>2039/QD-UBND
17/9/2024</t>
  </si>
  <si>
    <t>Xây dựng mới trường Mầm non Tân Phú</t>
  </si>
  <si>
    <t>Phường Hưng Phú</t>
  </si>
  <si>
    <t>560/QĐ-UBND
03/3/2025</t>
  </si>
  <si>
    <t>Xây dựng mới phòng học, các hạng mục phụ trợ và cải tạo khuôn viên trường tiểu học Tân Phú</t>
  </si>
  <si>
    <t>677/QĐ-UBND
13/3/2025</t>
  </si>
  <si>
    <t>3986/QĐ-UBND 16/12/2022</t>
  </si>
  <si>
    <t>Nâng cấp, mở rộng tuyến lộ cặp sông Cái Răng Bé đoạn từ trường THPT Nguyễn Việt Dũng đến Chợ Cái Chanh</t>
  </si>
  <si>
    <t>1522/QĐ-UBND  08/7/2024</t>
  </si>
  <si>
    <t>Nâng cấp Tuyến Lộ Cặp Sông Ấp Mỹ</t>
  </si>
  <si>
    <t>4530/QĐ-UBND 24/11/2023</t>
  </si>
  <si>
    <t>Nâng cấp, mở rộng tuyến lộ đoạn từ cầu Mật Cật đến ngọn Mật Cật (bờ phải tính từ rạch Xẻo Lá)</t>
  </si>
  <si>
    <t>4531/QĐ-UBND 24/11/2023</t>
  </si>
  <si>
    <t>Nâng cấp, mở rộng tuyến lộ đoạn từ nhà văn hóa KV Phú Khánh đến cầu Xẻo Lá</t>
  </si>
  <si>
    <t>QĐ số 4532/QĐ-UBND 24/11/2023</t>
  </si>
  <si>
    <t>Nâng cấp, mở rộng tuyến rạch Bà Vèn (2 bên)</t>
  </si>
  <si>
    <t>4765/QĐ-UBND  13/12/2023</t>
  </si>
  <si>
    <t>Nâng cấp nhánh phải tuyến đường số 1A, Khu công nghiệp Hưng Phú 1</t>
  </si>
  <si>
    <t>2475/QĐ-UBND  
11/10 /2024</t>
  </si>
  <si>
    <t>Xây dựng mới Trụ sở phường Tân Phú</t>
  </si>
  <si>
    <t>1486/QĐ-UBND 
  04/7/2024</t>
  </si>
  <si>
    <t>2911/QĐ-UBND 
  26/10/2022</t>
  </si>
  <si>
    <t>Xây dựng mới phòng học, các hạng mục phụ trợ và cải tạo khuôn viên trường tiểu học Trần Hoàng Na</t>
  </si>
  <si>
    <t>2687/QĐ-UBND
 11/11/2024</t>
  </si>
  <si>
    <t>Xây dựng mới trường Mầm non Hưng Phú</t>
  </si>
  <si>
    <t>4766/QĐ-UBND
13/12/2023</t>
  </si>
  <si>
    <t>Xây dựng mới phòng học, các hạng mục phụ trợ và cải tạo khuôn viên trường tiểu học Phú Thứ 1</t>
  </si>
  <si>
    <t>2731/QĐ-UBND  12/11/2024</t>
  </si>
  <si>
    <t>VI</t>
  </si>
  <si>
    <t>Ban Quản lý dự án đầu tư xây dựng khu vực Bình Thủy</t>
  </si>
  <si>
    <t>Nâng cấp, sửa chữa trụ sở làm việc phường Bình Thủy, phường Thới An Đông, phường Long Tuyền</t>
  </si>
  <si>
    <t>phường Bình Thủy, phường Thới An Đông, phường Long Tuyền</t>
  </si>
  <si>
    <t>25/QĐ-SXD, ngày 13/01/2026</t>
  </si>
  <si>
    <t>Phường Long Tuyền</t>
  </si>
  <si>
    <t>7800500</t>
  </si>
  <si>
    <t>VII</t>
  </si>
  <si>
    <t>Ban Quản lý dự án đầu tư xây dựng khu vực Ô Môn</t>
  </si>
  <si>
    <t>Nâng cấp, mở rộng tuyến đường Út Sắt - Ngã ba Đình giáp Bình Hòa A</t>
  </si>
  <si>
    <t>Phường Phước Thới</t>
  </si>
  <si>
    <t>267/QĐ-UBND, ngày 15/01/2025</t>
  </si>
  <si>
    <t>Tuyến đường giao thông liên khu vực Bình Hòa - Bình Thuận</t>
  </si>
  <si>
    <t>268/QĐ-UBND, ngày 15/01/2025</t>
  </si>
  <si>
    <t>Nâng cấp tuyến Đường Châu Văn Liêm</t>
  </si>
  <si>
    <t>Ô Môn</t>
  </si>
  <si>
    <t>8089868</t>
  </si>
  <si>
    <t>3843/QĐ-UBND, ngày 07/8/2024</t>
  </si>
  <si>
    <t>Nâng cấp, mở rộng tuyến đường rạch Xẻo Nổ</t>
  </si>
  <si>
    <t>Phường Ô Môn</t>
  </si>
  <si>
    <t>269/QĐ-UBND, ngày 15/01/2025</t>
  </si>
  <si>
    <t>Tuyến đường liên Phường Châu Văn Liêm - Phước Thới</t>
  </si>
  <si>
    <t>P. Ô Môn - Phước Thới</t>
  </si>
  <si>
    <t>8089866</t>
  </si>
  <si>
    <t>1857/QĐ-UBND, ngày 10/4/2025</t>
  </si>
  <si>
    <t>Nâng cấp, mở rộng tuyến đường rạch Mương Bông</t>
  </si>
  <si>
    <t>P. Phước Thới</t>
  </si>
  <si>
    <t>8089865</t>
  </si>
  <si>
    <t>270/QĐ-UBND, ngày 15/01/2025</t>
  </si>
  <si>
    <t>Tuyến đường Kênh Mới - Vành Đai - Năm Kỵ</t>
  </si>
  <si>
    <t>P. Thới Long</t>
  </si>
  <si>
    <t>8089864</t>
  </si>
  <si>
    <t>1850/QĐ-UBND, ngày 09/4/2025</t>
  </si>
  <si>
    <t>Xây dựng cầu chợ Thới Long</t>
  </si>
  <si>
    <t>8089862</t>
  </si>
  <si>
    <t>2280/QĐ-UBND, ngày 29/4/2025</t>
  </si>
  <si>
    <t>Tuyến đường kinh Ấp Chiến Lược</t>
  </si>
  <si>
    <t>P. Ô Môn</t>
  </si>
  <si>
    <t>3166/QĐ-UBND, ngày 13/6/2025</t>
  </si>
  <si>
    <t>Nâng cấp mở rộng tuyến đường rạch Xẻo Nổ đoạn từ nhà ông Hai Sút đến cầu Xẻo Nổ</t>
  </si>
  <si>
    <t>3169/QĐ-UBND, ngày 13/6/2025</t>
  </si>
  <si>
    <t>Tuyến đường rạch Ông Chủ</t>
  </si>
  <si>
    <t>3170/QĐ-UBND, ngày 13/6/2025</t>
  </si>
  <si>
    <t>Nâng cấp tuyến đường từ Rạch Đùng đến cầu Hội Quán</t>
  </si>
  <si>
    <t>3167/QĐ-UBND, ngày 13/6/2025</t>
  </si>
  <si>
    <t>Nâng cấp tuyến đường từ Khu dân cư 74 đến đường tỉnh 922</t>
  </si>
  <si>
    <t>3165/QĐ-UBND, ngày 13/6/2025</t>
  </si>
  <si>
    <t>Nâng cấp mở rộng tuyến đường liên phường Phước Thới - Trà Nóc</t>
  </si>
  <si>
    <t>3168/QĐ-UBND, ngày 13/6/2025</t>
  </si>
  <si>
    <t>Trường Trung học cơ sở Thới Long</t>
  </si>
  <si>
    <t>8089860</t>
  </si>
  <si>
    <t>271/QĐ-UBND, ngày 15/01/2025</t>
  </si>
  <si>
    <t>Nâng cấp, sửa chữa Trường MG Long Hưng 2</t>
  </si>
  <si>
    <t>985/QĐ-SXD, ngày 30/12/2025</t>
  </si>
  <si>
    <t>Nâng cấp, sửa chữa Trường TH Võ Thị Sáu</t>
  </si>
  <si>
    <t>870/QĐ-SXD, ngày 16/12/2025</t>
  </si>
  <si>
    <t>Nâng cấp, sửa chữa Trường TH Phan Bội Châu</t>
  </si>
  <si>
    <t>896/QĐ-SXD, ngày 19/12/2025</t>
  </si>
  <si>
    <t>Nâng cấp, sửa chữa Trường MG Thới Long</t>
  </si>
  <si>
    <t>982/QĐ-SXD, ngày 30/12/2025</t>
  </si>
  <si>
    <t>Nâng cấp, sửa chữa Trường MN Thới An</t>
  </si>
  <si>
    <t>936/QĐ-SXD, ngày 24/12/2025</t>
  </si>
  <si>
    <t>Nâng cấp, sửa chữa Trường Tiểu học Nguyễn Hữu Cảnh</t>
  </si>
  <si>
    <t>856/QĐ-SXD, ngày 12/12/2025</t>
  </si>
  <si>
    <t>Nâng cấp, sửa chữa trường Tiểu học Trương Định</t>
  </si>
  <si>
    <t>994/QĐ-SXD, ngày 31/12/2025</t>
  </si>
  <si>
    <t>Nâng cấp, sửa chữa Trường Tiểu học Nguyễn Việt Hồng</t>
  </si>
  <si>
    <t>857/QĐ-SXD, ngày 12/12/2025</t>
  </si>
  <si>
    <t>Trường Tiểu học Trưng Vương (điểm Đình, giai đoạn 2)</t>
  </si>
  <si>
    <t>Phát triển hệ thống thông tin cơ sở ứng dụng Công nghệ thông tin - Viễn thông (giai đoạn 2)</t>
  </si>
  <si>
    <t>P. Ô Môn - Phước Thới - Trường Lạc</t>
  </si>
  <si>
    <t>8090183</t>
  </si>
  <si>
    <t>2832/QĐ-UBND, ngày 02/06/2025</t>
  </si>
  <si>
    <t>Dự án hoàn thành đưa vào sử dụng năm trước</t>
  </si>
  <si>
    <t>Cải tạo hệ thống PCCC Trường Tiểu học Nguyễn Hiền</t>
  </si>
  <si>
    <t>8089861</t>
  </si>
  <si>
    <t>2712/QĐ-UBND, ngày 19/05/2025</t>
  </si>
  <si>
    <t>VIII</t>
  </si>
  <si>
    <t>Ban Quản lý dự án đầu tư xây dựng khu vực Thốt Nốt</t>
  </si>
  <si>
    <t>Cải tạo hệ thống chiếu sáng dọc Quốc lộ 91 (đoạn từ cầu Trà Uối đến Ngã Ba Lộ Tẻ)</t>
  </si>
  <si>
    <t xml:space="preserve">phường Thốt Nốt </t>
  </si>
  <si>
    <t>629/QĐ-SXD 24/11/2025</t>
  </si>
  <si>
    <t>Nâng cấp, sửa chữa Trường Tiểu Học Thuận An</t>
  </si>
  <si>
    <t>P. Thốt Nốt</t>
  </si>
  <si>
    <t xml:space="preserve">Số: 1341/QĐ-UBND ngày 30/6/2025 </t>
  </si>
  <si>
    <t>Nâng cấp, sửa chữa Trường Tiểu Học Trung Kiên 2</t>
  </si>
  <si>
    <t>P. Thuận Hưng</t>
  </si>
  <si>
    <t xml:space="preserve">Số: 1343/QĐ-UBND ngày 30/6/2025 </t>
  </si>
  <si>
    <t>Nâng cấp, sửa chữa Trường Tiểu Học Trung Kiên 3</t>
  </si>
  <si>
    <t xml:space="preserve">Số: 1342/QĐ-UBND ngày 30/6/2025 </t>
  </si>
  <si>
    <t>P. Tân Lộc</t>
  </si>
  <si>
    <t xml:space="preserve">Số: 565/QĐ-UBND ngày 14/04/2025 </t>
  </si>
  <si>
    <t>Nâng cấp, mở rộng Trường Tiểu học Tân Hưng</t>
  </si>
  <si>
    <t>8088755</t>
  </si>
  <si>
    <t>882/QĐ-UBND, 13/6/2024</t>
  </si>
  <si>
    <t>Trường Tiểu học Thốt Nốt 2, hạng mục: Xây thêm 02 phòng học và các phòng chức năng; sửa chữa, nâng cấp các phòng học cũ; PCCC</t>
  </si>
  <si>
    <t>8059566</t>
  </si>
  <si>
    <t>Số 1025/QĐ-UBND
ngày 03/7/2024</t>
  </si>
  <si>
    <t>Trường THCS Thuận Hưng; Hạng mục: Cải tạo dãy phòng học đã xuống cấp, Sơn bê toàn bộ các dãy phòng học, Phòng chức năng, Trang bị hệ thống PCCC</t>
  </si>
  <si>
    <t>Số 1756/QĐ-UBND ngày 14/11/2024</t>
  </si>
  <si>
    <t>Trường THCS Thốt Nốt, hạng mục: Cải tạo lại các phòng hiện hữu, xây mới các phòng học tập và phòng hỗ trợ học tập</t>
  </si>
  <si>
    <t xml:space="preserve">Số: 567/QĐ-UBND ngày 14/04/2025 </t>
  </si>
  <si>
    <t>Nâng cấp, mở rộng tuyến đường từ nhà ông Biện Văn Ngân đến cầu Thanh Niên</t>
  </si>
  <si>
    <t>Số 1619/QĐ-UBND ngày 18/10/2024</t>
  </si>
  <si>
    <t>Nâng cấp, mở rộng tuyến đường rạch Mương Trầu; Tuyến Trà Cui trái (từ chợ Trà Cui - nhà bà Trịnh Thị Bích Thuận )</t>
  </si>
  <si>
    <t>Số: 1004/QĐ-UBND ngày 02/06/2025</t>
  </si>
  <si>
    <t>Nâng cấp, mở rộng tuyến rạch Mương Trâu (Nhánh trái từ nhà ông Lê Phước Tính - nhà ông Đồng Văn Trà; Nhánh phải từ nhà ông Lê Văn Hoài - nhà ông Lê Chí Tâm)</t>
  </si>
  <si>
    <t>Số: 1006/QĐ-UBND ngày 02/06/2025</t>
  </si>
  <si>
    <t>Nâng cấp tuyến Đường Xuồng nhánh trái (Từ nhà bà Phan Anh Diễm đến nhà ông Nguyễn Văn Mảng); tuyến Ngã Tắc nhánh phải (từ Cầu Ngã Ba Đình đến nhà ông Phan Hoàng Minh)</t>
  </si>
  <si>
    <t>Số: 1022/QĐ-UBND ngày 03/06/2025</t>
  </si>
  <si>
    <t>Nâng cấp, mở rộng tuyến từ cầu Vườn Cau đến Vật liệu xây dựng Diệu Cường</t>
  </si>
  <si>
    <t>Số: 1023/QĐ-UBND ngày 03/06/2025</t>
  </si>
  <si>
    <t>Nâng cấp, mở rộng tuyến chợ Thuận Hưng - Cầu ông Mỗng lớn (từ nhà ông Huỳnh Công Thanh đến nhà ông Phạm Văn Sang)</t>
  </si>
  <si>
    <t>Số: 1025/QĐ-UBND ngày 04/06/2025</t>
  </si>
  <si>
    <t>Nâng cấp, mở rộng tuyến cầu ông Mỗng lớn - Ngã ba Bắc Vàng</t>
  </si>
  <si>
    <t>Số: 1026/QĐ-UBND ngày 04/06/2025</t>
  </si>
  <si>
    <t>Nâng cấp, mở rộng tuyến cầu An Phú Lợi - Cầu ông Mỗng nhỏ</t>
  </si>
  <si>
    <t>Số: 1027/QĐ-UBND ngày 04/06/2025</t>
  </si>
  <si>
    <t>Nâng cấp, mở rộng tuyến đường Rạch Mương Bào (từ cầu Mương Bào - cầu Lộ Mới)</t>
  </si>
  <si>
    <t>P. Trung Nhứt</t>
  </si>
  <si>
    <t>Số: 1028/QĐ-UBND ngày 04/06/2025</t>
  </si>
  <si>
    <t>Nâng cấp, mở rộng tuyến đường kinh Lộ Mới (từ cầu Ngã Cái - cầu Kênh Sườn 2)</t>
  </si>
  <si>
    <t>Số: 1029/QĐ-UBND ngày 04/06/2025</t>
  </si>
  <si>
    <t>Nâng cấp, mở rộng tuyến đường Xẻo Cao (từ cầu Mương Bố - nhà bà Lê Thị Ba)</t>
  </si>
  <si>
    <t>Số: 1030/QĐ-UBND ngày 04/06/2025</t>
  </si>
  <si>
    <t>Trường Tiểu Học Tân Lộc 3; Hạng mục: Xây mới thay thế dãy phòng học đã xuống cấp</t>
  </si>
  <si>
    <t>8089519</t>
  </si>
  <si>
    <t>2024 - 2026</t>
  </si>
  <si>
    <t>Số 1765/QĐ-UBND, ngày 15/11/2024</t>
  </si>
  <si>
    <t>Trường THCS Trung Nhứt, HM: Cải tạo dãy phòng học đã xuống cấp, sơn bê toàn bộ các dãy phòng học, phòng chức năng</t>
  </si>
  <si>
    <t xml:space="preserve">Số: 566/QĐ-UBND ngày 14/04/2025 </t>
  </si>
  <si>
    <t>IX</t>
  </si>
  <si>
    <t>Ban Quản lý dự án đầu tư xây dựng khu vực Phong Điền</t>
  </si>
  <si>
    <t>Xây dựng mở rộng Cầu Rạch Vinh</t>
  </si>
  <si>
    <t>Phường An
Bình</t>
  </si>
  <si>
    <t>1388/QĐ-UBND ngày 28/04/2025</t>
  </si>
  <si>
    <t>Xây dựng mở rộng Cầu Rạch Nhum</t>
  </si>
  <si>
    <t>1382/QĐ-UBND ngày 25/04/2025</t>
  </si>
  <si>
    <t>Tuyến GTNT So Đủa (bên trái)</t>
  </si>
  <si>
    <t>Xã Nhơn Ái</t>
  </si>
  <si>
    <t>694/QĐ-UBND ngày 27/02/2025</t>
  </si>
  <si>
    <t>Tuyến GTNT Mương Điều (bên trái), xã Nhơn Nghĩa</t>
  </si>
  <si>
    <t>692/QĐ-UBND ngày 27/02/2025</t>
  </si>
  <si>
    <t>Tuyến GTNT Đình Thần - Tân Hưng</t>
  </si>
  <si>
    <t>Xã Phong Điền</t>
  </si>
  <si>
    <t xml:space="preserve"> 691/QĐ-UBND ngày 27/02/2025</t>
  </si>
  <si>
    <t>Tuyến GTNT Xẻo Sơn (bên trái)</t>
  </si>
  <si>
    <t xml:space="preserve">Xã Trường Long </t>
  </si>
  <si>
    <t>693/QĐ-UBND ngày 27/02/2025</t>
  </si>
  <si>
    <t>Tuyến GTNT Xà No Lò Đường - Cầu Trầu Hôi</t>
  </si>
  <si>
    <t>696/QĐ-UBND ngày 27/02/2025</t>
  </si>
  <si>
    <t>Tuyến GTNT Cù Lao ấp Nhơn Phú 1 xã Nhơn Nghĩa</t>
  </si>
  <si>
    <t>695/QĐ-UBND ngày 27/02/2025</t>
  </si>
  <si>
    <t>Xây dựng Cầu Ông Nghĩa</t>
  </si>
  <si>
    <t>1798/QĐ-UBND ngày 20/05/2025</t>
  </si>
  <si>
    <t>Xây dựng Cầu Ông Tạc</t>
  </si>
  <si>
    <t>1901/QĐ-UBND ngày 27/05/2025</t>
  </si>
  <si>
    <t>NC tuyến GTNT Lung Sấu - Rạch Bà Cả</t>
  </si>
  <si>
    <t>665/QĐ-UBND ngày 20/02/2025</t>
  </si>
  <si>
    <t>Xây dựng cống Rạch Miễu xã Tân Thới</t>
  </si>
  <si>
    <t>Nông nghiệp, Thủy lợi, Thủy sản</t>
  </si>
  <si>
    <t>4710/QĐ-UBND ngày 16/12/2024</t>
  </si>
  <si>
    <t>Lắp đặt hệ thống chiếu sáng công cộng năm 2025 trên địa bàn huyện</t>
  </si>
  <si>
    <t>huyện Phong Điền (cũ)</t>
  </si>
  <si>
    <t>915/QĐ-UBND ngày 13/03/2025</t>
  </si>
  <si>
    <t>Trung tâm Giáo dục nghề nghiệp - Giáo dục TX</t>
  </si>
  <si>
    <t>5313/QĐ-UBND ngày 19/12/2023; ĐC: 1007/QĐ-UBND ngày 21/03/2025</t>
  </si>
  <si>
    <t>Bảo tồn, tôn tạo và phát huy giá trị Di tích lịch sử Lộ Vòng Cung (giai đoạn 2)</t>
  </si>
  <si>
    <t>Văn hóa - Thể dục thể thao</t>
  </si>
  <si>
    <t>3483/QĐ-UBND ngày 27/9/2024</t>
  </si>
  <si>
    <t xml:space="preserve">Nâng cấp mở rộng tuyến GTNT từ cầu Rau Mui đến giáp ranh ấp Mỹ Hòa </t>
  </si>
  <si>
    <t>2024 - 2025</t>
  </si>
  <si>
    <t>1266/QĐ-UBND ngày 10/4/2023</t>
  </si>
  <si>
    <t>Nâng cấp tuyến GTNT từ Cầu Năm Hận - Ba Dơi Lớn xã Giai Xuân</t>
  </si>
  <si>
    <t>908/QĐ-UBND ngày 13/03/2025; ĐC: 2458/QĐ-UBND ngày 27/6/2025</t>
  </si>
  <si>
    <t>Cầu Xẻo Sơn</t>
  </si>
  <si>
    <t>912/QĐ-UBND ngày 13/03/2025</t>
  </si>
  <si>
    <t>Cầu Xẻo Lá</t>
  </si>
  <si>
    <t xml:space="preserve"> 913/QĐ-UBND ngày 13/03/2025</t>
  </si>
  <si>
    <t>Lắp đặt hệ thống chiếu sáng công cộng tuyến Quốc lộ 61C, xã Nhơn Nghĩa</t>
  </si>
  <si>
    <t>2025 - 2026</t>
  </si>
  <si>
    <t>916/QĐ-UBND ngày 13/03/2025</t>
  </si>
  <si>
    <t>Kho lưu trữ huyện Phong Điền</t>
  </si>
  <si>
    <t>5653/QĐ-UBND ngày 28/12/2023</t>
  </si>
  <si>
    <t>Sửa chữa, cải tạo trụ sở Huyện Ủy và các Ban xây dựng Đảng huyện Phong Điền</t>
  </si>
  <si>
    <t>3851/QĐ-UBND ngày 24/10/2024</t>
  </si>
  <si>
    <t>Nâng cấp mở rộng trường Mầm Non Trường Tây</t>
  </si>
  <si>
    <t>5510/QĐ-UBND ngày 21/12/2023</t>
  </si>
  <si>
    <t>XD bổ sung Trường TH Tân Thới 1</t>
  </si>
  <si>
    <t>5636/QĐ-UBND ngày 25/12/2023</t>
  </si>
  <si>
    <t>XD nâng cấp Trường TH Nhơn Ái 1</t>
  </si>
  <si>
    <t>3992/QĐ-UBND ngày 3/10/2023</t>
  </si>
  <si>
    <t>X</t>
  </si>
  <si>
    <t>Ban Quản lý dự án đầu tư xây dựng khu vực Thới Lai</t>
  </si>
  <si>
    <t>Nâng cấp, sửa chữa trụ sở làm việc xã Đông Thuận, xã Trường Thành, xã Trường Xuân</t>
  </si>
  <si>
    <t>xã Đông Thuận, xã Trường Thành, xã Trường Xuân</t>
  </si>
  <si>
    <t>8162489</t>
  </si>
  <si>
    <t>996/QĐ-SXD, ngày 31/12/2025</t>
  </si>
  <si>
    <t>Trung tâm giáo dục nghề nghiệp, giáo dục thường xuyên huyện Thới Lai</t>
  </si>
  <si>
    <t>xã Thới Lai</t>
  </si>
  <si>
    <t>5699/QĐ-UBND  17/11/2023</t>
  </si>
  <si>
    <t>Nâng cấp mở rộng trường trung học cơ sở thị trấn Thới Lai</t>
  </si>
  <si>
    <t xml:space="preserve"> Số 1667/QĐ-UBND 04/12/2024</t>
  </si>
  <si>
    <t>Mua sắm trang thiết bị phục vụ thay sách các trường mầm non, tiểu học, trung học cơ sở (giai đoạn 4)</t>
  </si>
  <si>
    <t>huyện Thới Lai (cũ)</t>
  </si>
  <si>
    <t>Số: 230/QĐ-BQLDA&amp;PTQĐ; 23/5/2025</t>
  </si>
  <si>
    <t>Nâng cấp mở rộng trường tiểu học Trường Xuân 1</t>
  </si>
  <si>
    <t>xã Trường Xuân</t>
  </si>
  <si>
    <t>Số 5704/QĐ-UBND; 20/11/2023</t>
  </si>
  <si>
    <t>Tuyến đường KH7 (bên phải) (GĐ2)</t>
  </si>
  <si>
    <t>xã Đông Thuận</t>
  </si>
  <si>
    <t>24/6/2025-30/4/2026</t>
  </si>
  <si>
    <t xml:space="preserve">1573/QĐ-UBND ngày 27/11/2024 </t>
  </si>
  <si>
    <t>Xây dựng cầu Trà Keo và di dời lưới điện tuyến Rạch Nhum</t>
  </si>
  <si>
    <t>phường Ô Môn</t>
  </si>
  <si>
    <t>2025</t>
  </si>
  <si>
    <t>1580/QĐ-UBND ngày 28/11/2024</t>
  </si>
  <si>
    <t>Kè chống sạt lở và di dời trụ điện tuyến Tân Thạnh - thị trấn Thới Lai - Thới Tân</t>
  </si>
  <si>
    <t>782/QĐ-UBND ngày 01/7/2024</t>
  </si>
  <si>
    <t>Tuyến đường bê tông kênh Tư Ký (bên phải)</t>
  </si>
  <si>
    <t>5731/QĐ-UBND
ngày 20/11/2023</t>
  </si>
  <si>
    <t>Tuyến Bảy Ngàn (bên trái)</t>
  </si>
  <si>
    <t>Số 5683/QĐ-UBND ngày 15/11/2023</t>
  </si>
  <si>
    <t>Tuyến đường bê tông dôi Bà Đầm - Thị Đội</t>
  </si>
  <si>
    <t>Số 5079/QĐ-UBND ngày 20/11/2023</t>
  </si>
  <si>
    <t>Tuyến cầu, đường Rạch Tra (bên phải)</t>
  </si>
  <si>
    <t>5729/QĐ-UBND
ngày 20/11/2023</t>
  </si>
  <si>
    <t>Tuyến đường bê tông Kênh Lầu Cây Mít - KH7 (bên phải)</t>
  </si>
  <si>
    <t xml:space="preserve">5730/QĐ-UBND ngày 20/11/2023 </t>
  </si>
  <si>
    <t>Tuyến đường bê tông Kênh 5 (bên trái)</t>
  </si>
  <si>
    <t>5731/QĐ-UBND
ngày 15/11/2023</t>
  </si>
  <si>
    <t>Tuyến cầu rạch Ông Chủ (bên trái)</t>
  </si>
  <si>
    <t>xã Trường Thành</t>
  </si>
  <si>
    <t>793/QĐ-UBND  03/7/2024</t>
  </si>
  <si>
    <t>Xây dựng trường tiểu học thị trấn Thới Lai 2</t>
  </si>
  <si>
    <t xml:space="preserve"> Số 3333/QĐ-UBND 02/12/2021</t>
  </si>
  <si>
    <t>810/QĐ-UBND  04/9/2024</t>
  </si>
  <si>
    <t>Nâng cấp Trường tiểu học Định Môn 1</t>
  </si>
  <si>
    <t>số 5704/QĐ-UBND; 20/11/2023</t>
  </si>
  <si>
    <t>Nâng cấp Trường trung học cơ sở Trường Xuân</t>
  </si>
  <si>
    <t>2024</t>
  </si>
  <si>
    <t>5696/QĐ-UBND ngày 16/11/2023</t>
  </si>
  <si>
    <t>Xây dựng hệ thống phòng cháy chữa cháy các trường mầm non đạt chuẩn quốc gia</t>
  </si>
  <si>
    <t>1544/QĐ-UBND ngày 25/11/2024</t>
  </si>
  <si>
    <t>Sửa chữa trường tiểu học Trường Xuân B</t>
  </si>
  <si>
    <t>Số 1677/QĐ-UBND ngày 5/12/2024</t>
  </si>
  <si>
    <t>Sửa chữa trường tiểu học Xuân Thắng</t>
  </si>
  <si>
    <t>xã Đông Hiệp</t>
  </si>
  <si>
    <t>Số 1588/QĐ-UBND ngày 26/11/2024</t>
  </si>
  <si>
    <t>Chuyển đổi số lĩnh vực Giáo dục và Đào tạo huyện Thới Lai (Giai đoạn 1)</t>
  </si>
  <si>
    <t>1424/QĐ-UBND
8/11/2024</t>
  </si>
  <si>
    <t>XI</t>
  </si>
  <si>
    <t>Ban Quản lý dự án đầu tư xây dựng khu vực Cờ Đỏ</t>
  </si>
  <si>
    <t>Đường GTNT tuyến Kênh KH6</t>
  </si>
  <si>
    <t>Xã Đông Hiệp</t>
  </si>
  <si>
    <t>2455/QĐ-UBND; ngày 09/6/2025</t>
  </si>
  <si>
    <t>Đường GTNT tuyến Kênh KH3 (Bên phải)</t>
  </si>
  <si>
    <t>Xã Cờ Đỏ</t>
  </si>
  <si>
    <t>1599/QĐ-UBND ngày 05/5/2025</t>
  </si>
  <si>
    <t>Cầu Kênh 200 - xã Thới Xuân</t>
  </si>
  <si>
    <t>1634/QĐ-UBND ngày 07/5/2025</t>
  </si>
  <si>
    <t>Nâng cấp đường GTNT tuyến Kênh Số 4</t>
  </si>
  <si>
    <t>1443/QĐ-UBND ngày 24/4/2025</t>
  </si>
  <si>
    <t>Đường GTNT tuyến Kênh Số 3 (Bên phải)</t>
  </si>
  <si>
    <t>1529/QĐ-UBND ngày 25/4/2025</t>
  </si>
  <si>
    <t>Đường GTNT tuyến Kênh Thầy Tám (Bên phải)</t>
  </si>
  <si>
    <t>2646/QĐ-UBND ngày 17/6/2025</t>
  </si>
  <si>
    <t>Xây dựng Cầu Trạm y tế xã Thạnh Phú</t>
  </si>
  <si>
    <t>Xã Thạnh Phú</t>
  </si>
  <si>
    <t>2647/QĐ-UBND ngày 17/6/2025</t>
  </si>
  <si>
    <t>Thảm nhựa mặt đường, lát gạch vỉa hè khu DCVL xã Trung Thạnh</t>
  </si>
  <si>
    <t>Xã Trung Hưng</t>
  </si>
  <si>
    <t>3776/QĐ-UBND 
 ngày 13/11/2024</t>
  </si>
  <si>
    <t>Nâng cấp đường GTNT tuyến Lấp Vò - Bắc Đuông (cặp Sông Xáng Thốt Nốt)</t>
  </si>
  <si>
    <t>2025 - 2027</t>
  </si>
  <si>
    <t>2293/QĐ-UBND ngày 30/5/2025</t>
  </si>
  <si>
    <t>Nâng cấp đường GTNT tuyến Bắc Đuông - Sình Cầu</t>
  </si>
  <si>
    <t>2294/QĐ-UBND ngày 30/5/2025</t>
  </si>
  <si>
    <t>Nâng cấp đường GTNT tuyến Thơm Rơm</t>
  </si>
  <si>
    <t>1444/QĐ-UBND ngày 24/4/2025</t>
  </si>
  <si>
    <t>Nâng cấp thảm nhựa mặt đường (đoạn từ Khu dân cư xã Trung Thạnh đến cầu Bắc Đuông)</t>
  </si>
  <si>
    <t>2025- 2027</t>
  </si>
  <si>
    <t>1598/QĐ-UBND ngày 05/5/2025</t>
  </si>
  <si>
    <t>Hệ thống chiếu sáng công cộng Đường ô tô vào trung tâm xã Thới Hưng</t>
  </si>
  <si>
    <t>Xã Thới Hưng</t>
  </si>
  <si>
    <t>1174/QĐ-UBND ngày 26/3/2025</t>
  </si>
  <si>
    <t>Đường GTNT tuyến Kênh Lòng Ống (ấp Thới Hòa - thị trấn Cờ Đỏ)</t>
  </si>
  <si>
    <t>2459/QĐ-UBND ngày 10/6/2025</t>
  </si>
  <si>
    <t>Đường GTNT tuyến Kênh Tư Pho</t>
  </si>
  <si>
    <t>1630/QĐ-UBND; 07/5/2025</t>
  </si>
  <si>
    <t>Xây dựng Cầu Kênh Đứng và Đường nối đến Kênh Thơm Rơm</t>
  </si>
  <si>
    <t>2648/QĐ-UBND ngày 17/6/2025</t>
  </si>
  <si>
    <t>Thảm nhựa mặt đường, lát gạch vỉa hè khu DCVL Ba Đá</t>
  </si>
  <si>
    <t>3509/QĐ-UBND 
ngày 30/10/2024</t>
  </si>
  <si>
    <t>Cầu Số 4</t>
  </si>
  <si>
    <t>2732/QĐ-UBND; ngày 30/8/2024</t>
  </si>
  <si>
    <t>Xây dựng Hệ thống PCCC các Trường Mầm non thuộc xã (Trung Thạnh, Trung An, Thạnh Phú, Thới Hưng)</t>
  </si>
  <si>
    <t>Xã Trung Nhứt, xã Trung Hưng, xã Thạnh Phú, xã Thới Hưng</t>
  </si>
  <si>
    <t>2547/QĐ-UBND ngày 12/6/2025</t>
  </si>
  <si>
    <t>Xây dựng Hệ thống PCCC các Trường Mầm non thuộc xã (Đông Hiệp, Đông Thắng, Thới Xuân, Thới Đông)</t>
  </si>
  <si>
    <t>Xã Đông Hiệp - Xã Cờ Đỏ</t>
  </si>
  <si>
    <t>2548/QĐ-UBND ngày 12/6/2025</t>
  </si>
  <si>
    <t>Xây dựng các Phòng chức năng và NCSC Trường Tiểu học Thới Hưng 1</t>
  </si>
  <si>
    <t>Số 1676/QĐ-UBND ngày 08/5/2025</t>
  </si>
  <si>
    <t>Xây dựng các Phòng chức năng và NCSC Trường THCS Trung Hưng</t>
  </si>
  <si>
    <t>1737/ QĐ-UBND ngày 13/5/2025</t>
  </si>
  <si>
    <t>Xây dựng các Phòng chức năng và NCSC Trường THCS thị trấn Cờ Đỏ</t>
  </si>
  <si>
    <t>1736/QĐ-UBND ; 13/5/2025</t>
  </si>
  <si>
    <t>XII</t>
  </si>
  <si>
    <t>Ban Quản lý dự án đầu tư xây dựng khu vực Vĩnh Thạnh</t>
  </si>
  <si>
    <t>Xã Vĩnh Trinh</t>
  </si>
  <si>
    <t>382/QĐ-UBND ngày 09/02/2023</t>
  </si>
  <si>
    <t>Tuyến nối từ đoạn 1,6 km đến ranh huyện Thoại Sơn, An Giang</t>
  </si>
  <si>
    <t>Xã Thạnh An</t>
  </si>
  <si>
    <t>773/QĐ-UBND ngày 26/02/2025 (Đc)</t>
  </si>
  <si>
    <t>Xã Vĩnh Thạnh</t>
  </si>
  <si>
    <t>2613/QĐ-UBND ngày 24/11/2025</t>
  </si>
  <si>
    <t>Nâng cấp mở rộng Đường T7 (đoạn từ UBND xã Thạnh Lộc - Quốc Lộ 80)</t>
  </si>
  <si>
    <t>1687/QĐ-UBND ngày 07/5/2024</t>
  </si>
  <si>
    <t>2749/QĐ-UBND ngày 03/7/2023</t>
  </si>
  <si>
    <t>Cải tạo Khu dân cư xã Thạnh Lộc</t>
  </si>
  <si>
    <t>763/QĐ-UBND
 ngày 05/5/2025</t>
  </si>
  <si>
    <t>706/QĐ-UBND ngày 25/04/2025</t>
  </si>
  <si>
    <t>Nâng cấp, cải tạo, mở rộng Trường Mầm non thị trấn Vĩnh Thạnh</t>
  </si>
  <si>
    <t>150/QĐ-UBND ngày 19/03/2025</t>
  </si>
  <si>
    <t>Đường ô tô vào trung tâm xã Thạnh Lợi</t>
  </si>
  <si>
    <t>2010-2016</t>
  </si>
  <si>
    <t>số 2901/QĐ-UBND
ngày 22/10/2010</t>
  </si>
  <si>
    <t>Thiết bị tối thiểu lớp 5 - lớp 9</t>
  </si>
  <si>
    <t>xã: Vĩnh Trinh, Vĩnh Thạnh, Thạnh Quới, Thạnh An</t>
  </si>
  <si>
    <t>8142/QĐ-UBND ngày 03/12/2021</t>
  </si>
  <si>
    <t>XIII</t>
  </si>
  <si>
    <t xml:space="preserve"> Ban Quản lý dự án đầu tư xây dựng khu vực Châu Thành B</t>
  </si>
  <si>
    <t>Xã hội</t>
  </si>
  <si>
    <t>xã Phú Tân</t>
  </si>
  <si>
    <t>1191/QĐ-UBND, 29/6/2025</t>
  </si>
  <si>
    <t>xã Đông Phú</t>
  </si>
  <si>
    <t>1185/QĐ-UBND, 14/8/2024</t>
  </si>
  <si>
    <t>XIV</t>
  </si>
  <si>
    <t>Ban Quản lý dự án đầu tư xây dựng khu vực Ngã Bảy</t>
  </si>
  <si>
    <t>Xã Đại Thành, TP Ngã Bảy</t>
  </si>
  <si>
    <t>XV</t>
  </si>
  <si>
    <t xml:space="preserve"> Ban Quản lý dự án đầu tư xây dựng khu vực Vị Thanh</t>
  </si>
  <si>
    <t>Khu tái định cư phường IV, thành phố Vị Thanh</t>
  </si>
  <si>
    <t>phường IV</t>
  </si>
  <si>
    <t>XVI</t>
  </si>
  <si>
    <t>Ban Quản lý dự án đầu tư xây dựng khu vực Phụng Hiệp</t>
  </si>
  <si>
    <t>Thị trấn Cây Dương</t>
  </si>
  <si>
    <t>XVII</t>
  </si>
  <si>
    <t>Ban quản lý dự án đầu tư xây dựng khu vực Cù Lao Dung</t>
  </si>
  <si>
    <t>Nâng cấp, mở rộng đường giao thông Cơ sở giáo dục bắt buộc cồn cát (nối đường tỉnh 933B - Cầu Cồn cát - Đường huyện 10)</t>
  </si>
  <si>
    <t>Cù Lao Dung</t>
  </si>
  <si>
    <t>2346/QĐ-UBND 10/11/2025</t>
  </si>
  <si>
    <t>XVIII</t>
  </si>
  <si>
    <t>Ban quản lý dự án đầu tư xây dựng khu vực Kế Sách</t>
  </si>
  <si>
    <t>Nâng cấp, mở rộng mặt đường, Đường huyện 4 (đoạn Thới An Hội - Nam sông Hậu), huyện Kế Sách</t>
  </si>
  <si>
    <t>Kế sách</t>
  </si>
  <si>
    <t>Khắc phục sạt lở bờ sông tại thị trấn Kế Sách, huyện Kế Sách</t>
  </si>
  <si>
    <t xml:space="preserve">Bồi trúc, nâng cấp mở rộng, cứng hóa đê bao ấp Phong Hòa, xã Phong Nẫm, huyện Kế Sách, tỉnh Sóc Trăng (nay là xã Phong Nẫm, thành phố Cần Thơ) </t>
  </si>
  <si>
    <t>Kế Sách</t>
  </si>
  <si>
    <t>Trường Mẫu giáo Đại Hải, huyện Kế Sách</t>
  </si>
  <si>
    <t>5</t>
  </si>
  <si>
    <t>Trường Tiểu học Trinh Phú 1 (giai đoạn 2)</t>
  </si>
  <si>
    <t>XIX</t>
  </si>
  <si>
    <t>Ban quản lý dự án đầu tư xây dựng khu vực Mỹ Tú</t>
  </si>
  <si>
    <t>Đường dẫn và đường dân sinh kết nối vào cầu Quản Lộ -Phụng Hiệp trên địa bàn tỉnh Sóc Trăng (đoạn qua địa bàn tỉnh Sóc Trăng thuộc Đường tỉnh 926 của tỉnh Hậu Giang)</t>
  </si>
  <si>
    <t>XX</t>
  </si>
  <si>
    <t>Ban Quản lý dự án đầu tư xây dựng khu vực Mỹ Xuyên</t>
  </si>
  <si>
    <t>Nâng cấp, mở rộng đường Tỉnh 937 (đoạn qua khu vực đô thị mới), xã Hòa Tú 1, huyện Mỹ Xuyên</t>
  </si>
  <si>
    <t>Mỹ Xuyên</t>
  </si>
  <si>
    <t>XXI</t>
  </si>
  <si>
    <t>Ban quản lý dự án đầu tư xây dựng khu vực Thạnh Trị</t>
  </si>
  <si>
    <t>Thạnh Trị</t>
  </si>
  <si>
    <t>Đường huyện 65 nối tiếp, huyện Thạnh Trị</t>
  </si>
  <si>
    <t>XXII</t>
  </si>
  <si>
    <t>Ban quản lý dự án đầu tư xây dựng khu vực Trần Đề</t>
  </si>
  <si>
    <t>Trần Đề</t>
  </si>
  <si>
    <t xml:space="preserve">Nâng cấp, cải tạo tuyến Đường 934 (đoạn từ Quốc lộ 91B đến Đường 19/5), huyện Trần Đề </t>
  </si>
  <si>
    <t>XXIII</t>
  </si>
  <si>
    <t>Ban quản lý dự án đầu tư xây dựng khu vực Vĩnh Châu</t>
  </si>
  <si>
    <t>Dự án Nâng cấp, cải tạo Đường huyện 47C (Đường Prey Chóp), thị xã Vĩnh Châu</t>
  </si>
  <si>
    <t>TXVC</t>
  </si>
  <si>
    <t>XXIV</t>
  </si>
  <si>
    <t>Ban Quản lý dự án đầu tư xây dựng khu vực Ngã Năm</t>
  </si>
  <si>
    <t>Lộ Kênh Tư Bí</t>
  </si>
  <si>
    <t>Phường Ngã Năm</t>
  </si>
  <si>
    <t>8110417</t>
  </si>
  <si>
    <t>2696/QĐ-UBND, 13/12/2024</t>
  </si>
  <si>
    <t>Lộ kênh Bờ bao Tư Cửu, ấp Long Thạnh, xã Tân Long</t>
  </si>
  <si>
    <t>xã Tân Long</t>
  </si>
  <si>
    <t>8057393</t>
  </si>
  <si>
    <t>2699/QĐ-UBND, 13/12/2024</t>
  </si>
  <si>
    <t>Lộ B kênh Tuần Hớn, Phường 3</t>
  </si>
  <si>
    <t>8110418</t>
  </si>
  <si>
    <t>2678/QĐ-UBND, 12/12/2024</t>
  </si>
  <si>
    <t>XXV</t>
  </si>
  <si>
    <t>Ban Quản lý dự án đầu tư xây dựng khu vực Sóc Trăng</t>
  </si>
  <si>
    <t xml:space="preserve">Dự án khởi công mới </t>
  </si>
  <si>
    <t>Nâng cấp, sửa chữa trụ sở làm việc phường Phú Lợi</t>
  </si>
  <si>
    <t>Phường Phú Lợi</t>
  </si>
  <si>
    <t>32/QĐ-SXD, ngày 14/01/2026</t>
  </si>
  <si>
    <t>Đường từ cầu chữ Y đến đường Võ Văn Kiệt, phường 2, thành phố Sóc Trăng, tỉnh Sóc Trăng</t>
  </si>
  <si>
    <t>XXVI</t>
  </si>
  <si>
    <t>Công an thành phố Cần Thơ</t>
  </si>
  <si>
    <t>Nâng cấp, sửa chữa cơ sở vật chất tại Cơ sở cai nghiện ma túy tỉnh Sóc Trăng</t>
  </si>
  <si>
    <t>XXVII</t>
  </si>
  <si>
    <t>Công ty Phát triển hạ tầng khu công nghiệp Hậu Giang</t>
  </si>
  <si>
    <t>Dự án Trạm xử lý nước thải Khu công nghiệp Sông Hậu (Trạm 2)</t>
  </si>
  <si>
    <t>Thành phố Cần Thơ</t>
  </si>
  <si>
    <t>1728/QĐ-UBND, 03/12/2024</t>
  </si>
  <si>
    <t>XXVIII</t>
  </si>
  <si>
    <t xml:space="preserve">Khu Bảo tồn thiên nhiên Lung Ngọc Hoàng </t>
  </si>
  <si>
    <t>Quy hoạch đất sản xuất đổi đất, di dời dân từ khu bảo vệ nghiêm ngặt ra khu sản xuất</t>
  </si>
  <si>
    <t>Xã Phương Bình</t>
  </si>
  <si>
    <t>2018-2020</t>
  </si>
  <si>
    <t>1519/QĐ-UBND,  21/9/2011</t>
  </si>
  <si>
    <t>XXIX</t>
  </si>
  <si>
    <t>Trường Cao đẳng Văn hóa Nghệ thuật Cần Thơ</t>
  </si>
  <si>
    <t>Cải tạo khối nhà học Trường Cao đẳng Văn hóa Nghệ thuật Cần Thơ</t>
  </si>
  <si>
    <t>Phường Cái Khế</t>
  </si>
  <si>
    <t>2023-2024</t>
  </si>
  <si>
    <t>1018/QĐ-UBND,  17/3/2022</t>
  </si>
  <si>
    <t>XXX</t>
  </si>
  <si>
    <t>Sở Tài chính</t>
  </si>
  <si>
    <t>Điều chỉnh Quy hoạch thành phố Cần Thơ thời kỳ 2021 - 2030, tầm nhìn đến năm 2050</t>
  </si>
  <si>
    <t>2348/QĐ-UBND 10/11/2025</t>
  </si>
  <si>
    <t>XXXI</t>
  </si>
  <si>
    <t>Đường vành đai phía Tây thành phố Cần Thơ (nối Quốc lộ 91 và Quốc lộ 61C)</t>
  </si>
  <si>
    <t>P. Ô Môn, P. Phước Thới, P. Thới An Đông, X.Phong Điền, P. Long Tuyền, P. An Bình, X. Nhơn Ái, P. Cái Răng</t>
  </si>
  <si>
    <t>3543/QĐ-UBND ngày 26/11/2021</t>
  </si>
  <si>
    <t>Trung tâm Văn hoá - Thể thao Ninh Niều</t>
  </si>
  <si>
    <t>phường Ninh Kiều, TPCT</t>
  </si>
  <si>
    <t>XXXII</t>
  </si>
  <si>
    <t>2142/QĐ-UBND, 31/10/2025</t>
  </si>
  <si>
    <t>Chuyển đổi số trong lĩnh vực y tế theo Đề án 03/ĐA-UBND (Hạng mục:Thí điểm triển khai bệnh án điện tử cho các Trung tâm Y tế cấp huyện)</t>
  </si>
  <si>
    <t>Đầu tư xây dựng Bệnh viện Ung
bướu thành phố Cần Thơ (quy mô
500 giường)</t>
  </si>
  <si>
    <t>Phường An Bình</t>
  </si>
  <si>
    <t>2015-2026</t>
  </si>
  <si>
    <t>XXXIII</t>
  </si>
  <si>
    <t>1</t>
  </si>
  <si>
    <t>Tỉnh Hậu Giang (cũ)</t>
  </si>
  <si>
    <t>06/QĐ-SKHĐT, 15/01/2025</t>
  </si>
  <si>
    <t>Chỉnh lý tài liệu tại Văn phòng Đăng ký đất đai thuộc Sở Nông nghiệp và Môi trường hình thành từ năm 2004 đến nay</t>
  </si>
  <si>
    <t>204/QĐ-STC ngày 18/11/2025</t>
  </si>
  <si>
    <t>Xây dựng cơ sở dữ liệu đất đai thành phố Sóc Trăng và thị xã Vĩnh Châu, tỉnh Sóc Trăng</t>
  </si>
  <si>
    <t>TPST, VC</t>
  </si>
  <si>
    <t>XXXIV</t>
  </si>
  <si>
    <t>Sở Công Thương</t>
  </si>
  <si>
    <t>Tiểu dự án Cấp điện nông thôn từ lưới điện quốc gia của thành phố Cần Thơ giai đoạn 2018-2020 - EU tài trợ</t>
  </si>
  <si>
    <t>Phong Điền - Thới Lai - Cờ Đỏ - Vĩnh Thạnh</t>
  </si>
  <si>
    <t>2017-2026</t>
  </si>
  <si>
    <t>UBND phường An Bình</t>
  </si>
  <si>
    <t>UBND phường Ô Môn</t>
  </si>
  <si>
    <t>UBND phường Thới Long</t>
  </si>
  <si>
    <t>UBND phường Trung Nhứt</t>
  </si>
  <si>
    <t>UBND phường Thốt Nốt</t>
  </si>
  <si>
    <t>UBND phường Phú Lợi</t>
  </si>
  <si>
    <t xml:space="preserve">UBND phường Sóc Trăng </t>
  </si>
  <si>
    <t>UBND phường Mỹ Xuyên</t>
  </si>
  <si>
    <t>UBND phường Vĩnh Châu</t>
  </si>
  <si>
    <t>UBND phường Ngã Năm</t>
  </si>
  <si>
    <t>UBND phường Mỹ Quới</t>
  </si>
  <si>
    <t>Xã Thới Lai</t>
  </si>
  <si>
    <t>Xã Đông Thuận</t>
  </si>
  <si>
    <t>Xã Trường Xuân</t>
  </si>
  <si>
    <t>Xã Trường Thành</t>
  </si>
  <si>
    <t>UBND xã Hỏa Lựu</t>
  </si>
  <si>
    <t>UBND xã Vị Thủy</t>
  </si>
  <si>
    <t>UBND xã Vĩnh Thuận Đông</t>
  </si>
  <si>
    <t>UBND xã Vĩnh Tường</t>
  </si>
  <si>
    <t>UBND xã Vĩnh Viễn</t>
  </si>
  <si>
    <t>UBND xã Xà Phiên</t>
  </si>
  <si>
    <t>UBND xã Hiệp Hưng</t>
  </si>
  <si>
    <t>UBND xã Hòa Tú</t>
  </si>
  <si>
    <t>UBND xã Gia Hòa</t>
  </si>
  <si>
    <t>UBND xã Nhu Gia</t>
  </si>
  <si>
    <t>UBND xã Đại Ngãi</t>
  </si>
  <si>
    <t>UBND xã Long Phú</t>
  </si>
  <si>
    <t>UBND xã  Nhơn Mỹ</t>
  </si>
  <si>
    <t>Xã Thới An Hội</t>
  </si>
  <si>
    <t>UBND xã Đại Hải</t>
  </si>
  <si>
    <t>UBND xã Phú Tâm</t>
  </si>
  <si>
    <t>UBND xã An Ninh</t>
  </si>
  <si>
    <t>UBND xã Thuận Hòa</t>
  </si>
  <si>
    <t>UBND xã Mỹ Tú</t>
  </si>
  <si>
    <t>UBND xã Mỹ Phước</t>
  </si>
  <si>
    <t>UBND xã Mỹ Hương</t>
  </si>
  <si>
    <t>UBND xã Vĩnh Hải</t>
  </si>
  <si>
    <t>UBND xã Lai Hòa</t>
  </si>
  <si>
    <t>UBND xã Tân Long</t>
  </si>
  <si>
    <t>UBND xã Phú Lộc</t>
  </si>
  <si>
    <t>UBND xã Vĩnh Lợi</t>
  </si>
  <si>
    <t>UBND xã Tài Văn</t>
  </si>
  <si>
    <t xml:space="preserve">UBND xã Liêu Tú </t>
  </si>
  <si>
    <t>UBND xã Lịch Hội Thượng</t>
  </si>
  <si>
    <t>UBND xã An Thạnh</t>
  </si>
  <si>
    <t>UBND phường Ninh Kiều</t>
  </si>
  <si>
    <t>UBND phường Long Tuyền</t>
  </si>
  <si>
    <t>UBND xã Cờ Đỏ</t>
  </si>
  <si>
    <t>UBND xã Vĩnh Thạnh</t>
  </si>
  <si>
    <t>UBND phường Vị Thanh</t>
  </si>
  <si>
    <t>UBND xã Thạnh Xuân</t>
  </si>
  <si>
    <t>UBND phường Vị Tân</t>
  </si>
  <si>
    <t>UBND xã Phong Nẫm</t>
  </si>
  <si>
    <t>UBND xã Trường Khánh</t>
  </si>
  <si>
    <t>UBND phường Hưng Phú</t>
  </si>
  <si>
    <t>UBND phường Phước Thới</t>
  </si>
  <si>
    <t>UBND phường Long Mỹ</t>
  </si>
  <si>
    <t>UBND xã Đông Hiệp</t>
  </si>
  <si>
    <t>UBND xã Tân Hòa</t>
  </si>
  <si>
    <t xml:space="preserve">UBND xã Đông Phước </t>
  </si>
  <si>
    <t>UBND xã Vị Thanh 1</t>
  </si>
  <si>
    <t>UBND phường Cái Răng</t>
  </si>
  <si>
    <t>UBND xã Phú Hữu</t>
  </si>
  <si>
    <t>UBND xã Châu Thành</t>
  </si>
  <si>
    <t>UBND xã Tân Bình</t>
  </si>
  <si>
    <t>UBND xã Trần Đề</t>
  </si>
  <si>
    <t>UBND phường Bình Thủy</t>
  </si>
  <si>
    <t>UBND xã Kế Sách</t>
  </si>
  <si>
    <t>UBND xã Thạnh Phú</t>
  </si>
  <si>
    <t>UBND xã Thới Hưng</t>
  </si>
  <si>
    <t>UBND xã Thạnh Thới An</t>
  </si>
  <si>
    <t>UBND xã Phụng Hiệp</t>
  </si>
  <si>
    <t>UBND xã Trung Hưng</t>
  </si>
  <si>
    <t>UBND phường Thới An Đông</t>
  </si>
  <si>
    <t>UBND phường Tân Lộc</t>
  </si>
  <si>
    <t>UBND xã Thạnh An</t>
  </si>
  <si>
    <t>UBND phường Ngã Bảy</t>
  </si>
  <si>
    <t>UBND xã Thạnh Hòa</t>
  </si>
  <si>
    <t>UBND phường Long Phú 1</t>
  </si>
  <si>
    <t>UBND xã Ngọc Tố</t>
  </si>
  <si>
    <t>UBND phường Vĩnh Phước</t>
  </si>
  <si>
    <t>UBND xã Hòa An</t>
  </si>
  <si>
    <t>UBND xã Tân Thạnh</t>
  </si>
  <si>
    <t>UBND xã Phương Bình</t>
  </si>
  <si>
    <t>UBND phường Thuận Hưng</t>
  </si>
  <si>
    <t>UBND xã Cù Lao Dung</t>
  </si>
  <si>
    <t>UBND xã Thạnh Quới</t>
  </si>
  <si>
    <t>UBND xã An Lạc Thôn</t>
  </si>
  <si>
    <t>UBND phường Cái Khế</t>
  </si>
  <si>
    <t>UBND phường Tân An</t>
  </si>
  <si>
    <t>UBND xã Lâm Tân</t>
  </si>
  <si>
    <t>UBND phường Đại Thành</t>
  </si>
  <si>
    <t>UBND xã Hồ Đắc Kiện</t>
  </si>
  <si>
    <t>UBND xã Long Hưng</t>
  </si>
  <si>
    <t>UBND phường Long Bình</t>
  </si>
  <si>
    <t>UBND xã Lương Tâm</t>
  </si>
  <si>
    <t>ĐVT: Triệu đồng</t>
  </si>
  <si>
    <t>UBND phường Khánh Hòa</t>
  </si>
  <si>
    <t>UBND xã Vĩnh Trinh</t>
  </si>
  <si>
    <t>UBND xãTrường Long Tây</t>
  </si>
  <si>
    <t>UBND xã Tân Phước Hưng</t>
  </si>
  <si>
    <t>(Kèm theo Công văn số            /UBND-XDĐT ngày     tháng          năm 2026 của Ủy ban nhân dân thành phố)</t>
  </si>
  <si>
    <t>Phó Chủ tịch Vương Quốc Nam</t>
  </si>
  <si>
    <t>Phó Chủ tịch Nguyễn Văn Hòa</t>
  </si>
  <si>
    <t>Chủ tịch Trương Cảnh Tuyên</t>
  </si>
  <si>
    <t>Phó Chủ tịch Nguyễn Thị Ngọc Điệp</t>
  </si>
  <si>
    <t>Phó Chủ tịch Nguyễn Văn Khởi</t>
  </si>
  <si>
    <t>Phó Chủ tịch Trần Chí Hùng</t>
  </si>
  <si>
    <t>GIAO CHỈ TIÊU GIẢI NGÂN VỐN ĐẦU TƯ CÔNG NĂM 2026 CÁC DỰ ÁN DO THÀNH PHỐ QUẢN LÝ</t>
  </si>
  <si>
    <t>Qúy IV/2026</t>
  </si>
  <si>
    <t>Qúy
 I/2026</t>
  </si>
  <si>
    <t>Qúy
II/2026</t>
  </si>
  <si>
    <t>Qúy 
III/2026</t>
  </si>
  <si>
    <t>Chỉ tiêu giải ngân 
(Theo Kế hoạch số 16/KH-UBND ngày 15/01/2026)</t>
  </si>
  <si>
    <t>Tổng số
 (tất cả các nguồn vốn)</t>
  </si>
  <si>
    <r>
      <t xml:space="preserve">(*) Ghi chú: </t>
    </r>
    <r>
      <rPr>
        <sz val="11"/>
        <rFont val="Times New Roman"/>
        <family val="1"/>
      </rPr>
      <t>Theo Quyết định số 2100/QĐ-UBND ngày 29  tháng 10 năm 2025 của Chủ tịch UBND thành phố về việc phân công nhiệm vụ của Chủ tịch và các Phó Chủ tịch Ủy ban nhân dân thành phố Cần Thơ</t>
    </r>
  </si>
  <si>
    <t>Qúy
 IV/2026</t>
  </si>
  <si>
    <t>Qúy
 III/2026</t>
  </si>
  <si>
    <t>Qúy
 II/2026</t>
  </si>
  <si>
    <t>Phân công
 theo dõi, quản lý (**)</t>
  </si>
  <si>
    <t>GIAO CHỈ TIÊU GIẢI NGÂN VỐN ĐẦU TƯ CÔNG NĂM 2026 CÁC DỰ ÁN DO UBND XÃ PHƯỜNG QUẢN LÝ</t>
  </si>
  <si>
    <t>Giám đốc Công an thành phố Huỳnh Việt Hòa</t>
  </si>
  <si>
    <t>Chỉ huy trưởng Bộ Chỉ huy quân sự thành phố Huỳnh Văn Hung</t>
  </si>
  <si>
    <t>Giám đốc Sở Nội vụ Phạm Thị Phượng</t>
  </si>
  <si>
    <t>Chánh Văn phòng Ủy ban nhân dân thành phố Nguyễn Trọng Sơn</t>
  </si>
  <si>
    <t>Giám đốc Sở Nông nghiệp và Môi trường Ngô Thái Chân</t>
  </si>
  <si>
    <t>Giám đốc Sở Xây dựng Mai Văn Tân</t>
  </si>
  <si>
    <t>Giám đốc Sở Tư pháp Nguyễn Văn Quân</t>
  </si>
  <si>
    <t>Giám đốc Sở Công Thương Hà Vũ Sơn</t>
  </si>
  <si>
    <t>Chánh Thanh tra thành phố Lê Trọng Nguyên</t>
  </si>
  <si>
    <t>Giám đốc Sở Tài chính Lê Thanh Tâm</t>
  </si>
  <si>
    <t>Giám đốc Sở Ngoại vụ Hồ Thị Thanh Bạch</t>
  </si>
  <si>
    <t>Giám đốc Sở Giáo dục và Đào tạo</t>
  </si>
  <si>
    <t>Giám đốc Sở Văn hóa, Thể thao và Du lịch Nguyễn Văn Bảy</t>
  </si>
  <si>
    <t>Giám đốc Sở Khoa học và Công nghệ Ngô Anh Tín</t>
  </si>
  <si>
    <t>Giám đốc Sở Dân tộc và Tôn giáo Lâm Hoàng Mẫu</t>
  </si>
  <si>
    <t>Giám đốc Sở Y tế Hoàng Quốc Cường</t>
  </si>
  <si>
    <r>
      <rPr>
        <b/>
        <sz val="11"/>
        <rFont val="Times New Roman"/>
        <family val="1"/>
      </rPr>
      <t xml:space="preserve">(*) Ghi chú: </t>
    </r>
    <r>
      <rPr>
        <sz val="11"/>
        <rFont val="Times New Roman"/>
        <family val="1"/>
      </rPr>
      <t>Theo Quyết định số 3682/QĐ-UBND ngày 31  tháng 12 năm 2025 của Chủ tịch UBND thành phố về việc phân công Thành viên Ủy ban nhân dân thành phố và Thủ trưởng cơ quan chuyên môn thuộc Ủy ban nhân dân thành phố theo dõi 103 xã, phường</t>
    </r>
  </si>
  <si>
    <t>Phân công
 theo dõi, chỉ đạo (*)</t>
  </si>
  <si>
    <t xml:space="preserve"> 681/QĐ-UBND, 27/3/2025</t>
  </si>
  <si>
    <t>2636/QĐ-UBND ngày 23/11/2020</t>
  </si>
  <si>
    <t xml:space="preserve">
 07/QĐ-BQLDA ngày 07/01/2026</t>
  </si>
  <si>
    <t xml:space="preserve"> 1195/QĐ-UBND ngày 14/5/2025</t>
  </si>
  <si>
    <t xml:space="preserve">
113/QĐ-UBND, 16/01/2023</t>
  </si>
  <si>
    <t xml:space="preserve">
2914/QĐ-UBND, 19/11/2024</t>
  </si>
  <si>
    <t xml:space="preserve">
3125/QĐ-UBND, 09/12/2024</t>
  </si>
  <si>
    <t xml:space="preserve">
3124/QĐ-UBND, 09/12/2024</t>
  </si>
  <si>
    <t xml:space="preserve"> 972/QĐ-UBND 13/6/2023</t>
  </si>
  <si>
    <t xml:space="preserve"> 1311/QĐ-UBND, 02/8/2023</t>
  </si>
  <si>
    <t xml:space="preserve">
 67/QĐ-UBND ngày 09/1/2026 </t>
  </si>
  <si>
    <t xml:space="preserve"> 3641/QĐ-UBND ngày 31/12/2025 </t>
  </si>
  <si>
    <t xml:space="preserve">
3315/QĐ-UBND ngày 06/11/2015</t>
  </si>
  <si>
    <t xml:space="preserve"> 3953/QĐ-UBND ngày 23/11/2022 </t>
  </si>
  <si>
    <t xml:space="preserve">
2038/QĐ-UBND, 28/10/2025</t>
  </si>
  <si>
    <t xml:space="preserve">
 07/QĐ-BQLDA ngày 09/01/2026</t>
  </si>
  <si>
    <t xml:space="preserve">
 555/QĐ-BQLDA ngày 26/11/2025</t>
  </si>
  <si>
    <t xml:space="preserve">
229/QĐ-BQLDA ngày 08/9/2025</t>
  </si>
  <si>
    <t xml:space="preserve">
 263/QĐ-BQLDA ngày 18/9/2025</t>
  </si>
  <si>
    <t xml:space="preserve">
 262/QĐ-BQLDA ngày 18/9/2025</t>
  </si>
  <si>
    <t xml:space="preserve">
387/QĐ-BQLDA ngày 24/10/2025</t>
  </si>
  <si>
    <t xml:space="preserve">
42/QĐ-BQLDA ngày 15/01/2026</t>
  </si>
  <si>
    <t xml:space="preserve">
45/QĐ-BQLDA ngày 15/01/2026</t>
  </si>
  <si>
    <t xml:space="preserve">
43/QĐ-BQLDA ngày 15/01/2026</t>
  </si>
  <si>
    <t xml:space="preserve"> 1130/QĐ-UBND, 01/8/2024</t>
  </si>
  <si>
    <t xml:space="preserve"> 548/QĐ-UBND. 28/3/2025</t>
  </si>
  <si>
    <t xml:space="preserve"> 550/QĐ-UBND, 28/3/2025</t>
  </si>
  <si>
    <t xml:space="preserve">
'88/QĐ-UBDN, 16/01/2025</t>
  </si>
  <si>
    <t xml:space="preserve">
1300/QĐ-UBND, 02/6/2025</t>
  </si>
  <si>
    <t xml:space="preserve">
'89/QĐ-UBND, 16/01/2025</t>
  </si>
  <si>
    <t xml:space="preserve">
2136/QĐ-UBND, 31/10/2025</t>
  </si>
  <si>
    <t xml:space="preserve">
2229/QĐ-UBND, 05/11/2025</t>
  </si>
  <si>
    <t xml:space="preserve"> 3676/QĐ-UBND ngày 31/10/2018</t>
  </si>
  <si>
    <t xml:space="preserve"> 4014/QĐ-UBND ngày 05/8/2024</t>
  </si>
  <si>
    <t xml:space="preserve"> 1254QĐ-UBND ngày 05/7/2022</t>
  </si>
  <si>
    <t>Hoạt động của các cơ quan quản lý nhà nước</t>
  </si>
  <si>
    <t xml:space="preserve">
553/QĐ-UBND, 14/3/2025</t>
  </si>
  <si>
    <t xml:space="preserve">
2531/QĐ-UBND, 23/10/2024</t>
  </si>
  <si>
    <t xml:space="preserve">
544/QĐ-UBND, 14/3/2025</t>
  </si>
  <si>
    <t>2802/QĐ-UBND, 14/11/2023</t>
  </si>
  <si>
    <t xml:space="preserve">
595/QĐ-UBND, 18/3/2025</t>
  </si>
  <si>
    <t xml:space="preserve">
545/QĐ-UBND, 14/3/2025</t>
  </si>
  <si>
    <t xml:space="preserve">
2663/QĐ-UBND, 01/11/2024</t>
  </si>
  <si>
    <t xml:space="preserve">
'167/QĐ-UBND, 03/02/2025 </t>
  </si>
  <si>
    <t xml:space="preserve">
2543/QĐ-UBND, 24/10/2024</t>
  </si>
  <si>
    <t xml:space="preserve">
3024/QĐ-UBND, 27/11/2024</t>
  </si>
  <si>
    <t xml:space="preserve">
2532/QĐ-UBND, 23/10/2024</t>
  </si>
  <si>
    <t xml:space="preserve">
625/QĐ-UBND, 19/3/2025</t>
  </si>
  <si>
    <t xml:space="preserve">
2533/QĐ-UBND, 23/10/2024</t>
  </si>
  <si>
    <t xml:space="preserve"> 2443/QĐ-UBND ngày 13/10/2023</t>
  </si>
  <si>
    <t xml:space="preserve">
399/QĐ-UBND, 26/02/2025</t>
  </si>
  <si>
    <t>3443/QĐ-UBND
ngày 29/12/2025</t>
  </si>
  <si>
    <t xml:space="preserve">
165/QĐ-UBND, 24/01/2025</t>
  </si>
  <si>
    <t xml:space="preserve">
3516/QĐ-UBND, 31/12/2024</t>
  </si>
  <si>
    <t xml:space="preserve">
2700/QĐ-UBND ngày 27/11/2025</t>
  </si>
  <si>
    <t xml:space="preserve">
3189/QĐ-UBND, 12/12/2024</t>
  </si>
  <si>
    <t xml:space="preserve">
2661/QĐ-UBND, 01/11/2024</t>
  </si>
  <si>
    <t xml:space="preserve">
2535/QĐ-UBND, 23/10/2024</t>
  </si>
  <si>
    <t xml:space="preserve"> 549/QĐ-UBND, 29/3/2025</t>
  </si>
  <si>
    <t xml:space="preserve"> 335/QĐ-UBND, 27/02/2025</t>
  </si>
  <si>
    <t xml:space="preserve"> 794/QĐ-UBND, 07/5/2025</t>
  </si>
  <si>
    <t xml:space="preserve"> 620/QĐ-UBND ngày 23/4/2025</t>
  </si>
  <si>
    <t xml:space="preserve"> 368/QĐ-UBND ngày 15/03/2024</t>
  </si>
  <si>
    <t xml:space="preserve"> 3135/QĐ-UBND, ngày 18/12/2025</t>
  </si>
  <si>
    <t xml:space="preserve">
2042/QĐ-UBND ngày 05/9/2023</t>
  </si>
  <si>
    <t>An ninh</t>
  </si>
  <si>
    <t>Cấp, thoát nước</t>
  </si>
  <si>
    <t>Nông lâm nghiệp</t>
  </si>
  <si>
    <t>Quy hoạch</t>
  </si>
  <si>
    <t>Công nghiệp</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</si>
</sst>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00"/>
    <numFmt numFmtId="166" formatCode="[$-F400]h:mm:ss\ AM/PM"/>
    <numFmt numFmtId="167" formatCode="_-* #,##0.00\ _₫_-;\-* #,##0.00\ _₫_-;_-* &quot;-&quot;??\ _₫_-;_-@_-"/>
    <numFmt numFmtId="168" formatCode="_(* #,##0.00_);_(* \(#,##0.00\);_(* \-??_);_(@_)"/>
    <numFmt numFmtId="169" formatCode="_-* #,##0.00\ _V_N_D_-;\-* #,##0.00\ _V_N_D_-;_-* &quot;-&quot;??\ _V_N_D_-;_-@_-"/>
    <numFmt numFmtId="170" formatCode="_-* #.##0.00\ _₫_-;\-* #.##0.00\ _₫_-;_-* &quot;-&quot;??\ _₫_-;_-@_-"/>
    <numFmt numFmtId="171" formatCode="_-* #,##0.00_â_-;\-* #,##0.00_â_-;_-* &quot;-&quot;??_â_-;_-@_-"/>
    <numFmt numFmtId="172" formatCode="_-* #,##0_-;\-* #,##0_-;_-* &quot;-&quot;_-;_-@_-"/>
    <numFmt numFmtId="173" formatCode="_-* #,##0\ _₫_-;\-* #,##0\ _₫_-;_-* &quot;-&quot;??\ _₫_-;_-@_-"/>
    <numFmt numFmtId="174" formatCode="\(0\)"/>
    <numFmt numFmtId="175" formatCode="#,##0;\-#,##0;\-"/>
    <numFmt numFmtId="176" formatCode="_-* #,##0.0000\ _₫_-;\-* #,##0.0000\ _₫_-;_-* &quot;-&quot;??\ _₫_-;_-@_-"/>
    <numFmt numFmtId="177" formatCode="0.0%"/>
  </numFmts>
  <fonts count="61">
    <font>
      <sz val="11"/>
      <color theme="1"/>
      <name val="Calibri"/>
      <family val="2"/>
      <scheme val="minor"/>
    </font>
    <font>
      <sz val="10"/>
      <name val="Arial"/>
      <family val="2"/>
    </font>
    <font>
      <sz val="11"/>
      <color indexed="8"/>
      <name val="Calibri"/>
      <family val="2"/>
    </font>
    <font>
      <sz val="12"/>
      <name val="Times New Roman"/>
      <family val="1"/>
    </font>
    <font>
      <sz val="11"/>
      <color theme="1"/>
      <name val="Calibri"/>
      <family val="2"/>
      <scheme val="minor"/>
    </font>
    <font>
      <sz val="12"/>
      <name val=".VnTime"/>
      <family val="2"/>
    </font>
    <font>
      <sz val="11"/>
      <color theme="1"/>
      <name val="Calibri"/>
      <family val="2"/>
      <charset val="163"/>
      <scheme val="minor"/>
    </font>
    <font>
      <sz val="14"/>
      <name val="Times New Roman"/>
      <family val="1"/>
    </font>
    <font>
      <b/>
      <sz val="12"/>
      <name val="Times New Roman"/>
      <family val="1"/>
    </font>
    <font>
      <sz val="11"/>
      <color rgb="FF000000"/>
      <name val="Calibri"/>
      <family val="2"/>
      <scheme val="minor"/>
    </font>
    <font>
      <sz val="12"/>
      <color theme="1"/>
      <name val="Calibri"/>
      <family val="2"/>
      <scheme val="minor"/>
    </font>
    <font>
      <sz val="10"/>
      <name val="Helv"/>
    </font>
    <font>
      <sz val="12"/>
      <name val="VNI-Times"/>
    </font>
    <font>
      <sz val="12"/>
      <name val="Arial"/>
      <family val="2"/>
    </font>
    <font>
      <sz val="14"/>
      <color theme="1"/>
      <name val="Times New Roman"/>
      <family val="2"/>
    </font>
    <font>
      <sz val="10"/>
      <name val="VNI-Times"/>
    </font>
    <font>
      <sz val="10"/>
      <name val="MS Sans Serif"/>
      <family val="2"/>
    </font>
    <font>
      <sz val="14"/>
      <name val=".VnTime"/>
      <family val="2"/>
    </font>
    <font>
      <sz val="14"/>
      <color theme="1"/>
      <name val="Times New Roman"/>
      <family val="2"/>
      <charset val="163"/>
    </font>
    <font>
      <sz val="11"/>
      <color theme="1"/>
      <name val="Calibri"/>
      <family val="2"/>
    </font>
    <font>
      <b/>
      <i/>
      <sz val="14"/>
      <name val="Times New Roman"/>
      <family val="1"/>
    </font>
    <font>
      <sz val="13"/>
      <color indexed="8"/>
      <name val="Times New Roman"/>
      <family val="1"/>
    </font>
    <font>
      <sz val="11"/>
      <color theme="1"/>
      <name val="Arial"/>
      <family val="2"/>
    </font>
    <font>
      <sz val="10"/>
      <name val=".VnArial NarrowH"/>
      <family val="2"/>
    </font>
    <font>
      <sz val="11"/>
      <color rgb="FF000000"/>
      <name val="Arial"/>
      <family val="2"/>
    </font>
    <font>
      <sz val="12"/>
      <color theme="1"/>
      <name val="Times New Roman"/>
      <family val="2"/>
    </font>
    <font>
      <sz val="10"/>
      <name val="Helv"/>
      <family val="2"/>
    </font>
    <font>
      <b/>
      <sz val="14"/>
      <name val="Times New Roman"/>
      <family val="1"/>
    </font>
    <font>
      <i/>
      <sz val="14"/>
      <name val="Times New Roman"/>
      <family val="1"/>
    </font>
    <font>
      <sz val="11"/>
      <name val="Times New Roman"/>
      <family val="1"/>
    </font>
    <font>
      <b/>
      <sz val="11"/>
      <name val="Times New Roman"/>
      <family val="1"/>
    </font>
    <font>
      <b/>
      <sz val="13"/>
      <name val="Times New Roman"/>
      <family val="1"/>
    </font>
    <font>
      <i/>
      <sz val="12"/>
      <name val="Times New Roman"/>
      <family val="1"/>
    </font>
    <font>
      <b/>
      <sz val="12"/>
      <name val="Calibri"/>
      <family val="2"/>
      <scheme val="minor"/>
    </font>
    <font>
      <sz val="12"/>
      <color rgb="FF00B050"/>
      <name val="Times New Roman"/>
      <family val="1"/>
    </font>
    <font>
      <b/>
      <sz val="12"/>
      <color rgb="FF00B050"/>
      <name val="Times New Roman"/>
      <family val="1"/>
    </font>
    <font>
      <sz val="12"/>
      <color rgb="FFFF0000"/>
      <name val="Times New Roman"/>
      <family val="1"/>
    </font>
    <font>
      <b/>
      <i/>
      <sz val="12"/>
      <color rgb="FF00B050"/>
      <name val="Times New Roman"/>
      <family val="1"/>
    </font>
    <font>
      <b/>
      <sz val="12"/>
      <color rgb="FFFF0000"/>
      <name val="Times New Roman"/>
      <family val="1"/>
    </font>
    <font>
      <sz val="12"/>
      <name val="Calibri"/>
      <family val="2"/>
      <scheme val="minor"/>
    </font>
    <font>
      <sz val="11"/>
      <color theme="1"/>
      <name val="Times New Roman"/>
      <family val="2"/>
    </font>
    <font>
      <i/>
      <sz val="12"/>
      <color rgb="FFFF0000"/>
      <name val="Times New Roman"/>
      <family val="1"/>
    </font>
    <font>
      <b/>
      <i/>
      <sz val="12"/>
      <color rgb="FFFF0000"/>
      <name val="Times New Roman"/>
      <family val="1"/>
    </font>
    <font>
      <b/>
      <i/>
      <sz val="12"/>
      <name val="Times New Roman"/>
      <family val="1"/>
    </font>
    <font>
      <b/>
      <sz val="20"/>
      <name val="Times New Roman"/>
      <family val="1"/>
    </font>
    <font>
      <sz val="11"/>
      <color theme="0"/>
      <name val="Calibri"/>
      <family val="2"/>
    </font>
    <font>
      <sz val="11"/>
      <color rgb="FF9C0006"/>
      <name val="Calibri"/>
      <family val="2"/>
    </font>
    <font>
      <b/>
      <sz val="11"/>
      <color rgb="FFFA7D00"/>
      <name val="Calibri"/>
      <family val="2"/>
    </font>
    <font>
      <b/>
      <sz val="11"/>
      <color theme="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1"/>
      <color theme="1"/>
      <name val="Calibri"/>
      <family val="2"/>
    </font>
    <font>
      <sz val="11"/>
      <color rgb="FFFF0000"/>
      <name val="Calibri"/>
      <family val="2"/>
    </font>
  </fonts>
  <fills count="34">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6">
    <xf numFmtId="0" fontId="0" fillId="0" borderId="0"/>
    <xf numFmtId="0" fontId="1" fillId="0" borderId="0"/>
    <xf numFmtId="43" fontId="2" fillId="0" borderId="0" applyFont="0" applyFill="0" applyBorder="0" applyAlignment="0" applyProtection="0"/>
    <xf numFmtId="0" fontId="5" fillId="0" borderId="0"/>
    <xf numFmtId="41" fontId="6" fillId="0" borderId="0" applyFont="0" applyFill="0" applyBorder="0" applyAlignment="0" applyProtection="0"/>
    <xf numFmtId="0" fontId="6" fillId="0" borderId="0"/>
    <xf numFmtId="0" fontId="9" fillId="0" borderId="0" applyAlignment="0"/>
    <xf numFmtId="41"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Border="0" applyAlignment="0" applyProtection="0"/>
    <xf numFmtId="166" fontId="2" fillId="0" borderId="0" applyFont="0" applyFill="0" applyBorder="0" applyAlignment="0" applyProtection="0"/>
    <xf numFmtId="167" fontId="6" fillId="0" borderId="0" applyFont="0" applyFill="0" applyBorder="0" applyAlignment="0" applyProtection="0"/>
    <xf numFmtId="168" fontId="1" fillId="0" borderId="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1" fillId="0" borderId="0" applyFont="0" applyFill="0" applyBorder="0" applyAlignment="0" applyProtection="0"/>
    <xf numFmtId="43" fontId="12" fillId="0" borderId="0" applyFont="0" applyFill="0" applyBorder="0" applyAlignment="0" applyProtection="0"/>
    <xf numFmtId="43" fontId="2" fillId="0" borderId="0" applyProtection="0"/>
    <xf numFmtId="169" fontId="1" fillId="0" borderId="0" applyFont="0" applyFill="0" applyBorder="0" applyAlignment="0" applyProtection="0"/>
    <xf numFmtId="43" fontId="1" fillId="0" borderId="0" applyFont="0" applyFill="0" applyBorder="0" applyAlignment="0" applyProtection="0"/>
    <xf numFmtId="167" fontId="4"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167" fontId="6" fillId="0" borderId="0" applyFont="0" applyFill="0" applyBorder="0" applyAlignment="0" applyProtection="0"/>
    <xf numFmtId="167" fontId="4"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7" fontId="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9" fillId="0" borderId="0" applyFont="0" applyFill="0" applyBorder="0" applyAlignment="0" applyProtection="0"/>
    <xf numFmtId="167" fontId="4"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171" fontId="15" fillId="0" borderId="0" applyFont="0" applyFill="0" applyBorder="0" applyAlignment="0" applyProtection="0"/>
    <xf numFmtId="43" fontId="4" fillId="0" borderId="0" applyFont="0" applyFill="0" applyBorder="0" applyAlignment="0" applyProtection="0"/>
    <xf numFmtId="0" fontId="16" fillId="0" borderId="0"/>
    <xf numFmtId="0" fontId="1" fillId="0" borderId="0"/>
    <xf numFmtId="0" fontId="17" fillId="0" borderId="0"/>
    <xf numFmtId="0" fontId="4" fillId="0" borderId="0"/>
    <xf numFmtId="0" fontId="4" fillId="0" borderId="0"/>
    <xf numFmtId="0" fontId="4" fillId="0" borderId="0"/>
    <xf numFmtId="0" fontId="2" fillId="0" borderId="0"/>
    <xf numFmtId="0" fontId="18" fillId="0" borderId="0"/>
    <xf numFmtId="0" fontId="6" fillId="0" borderId="0"/>
    <xf numFmtId="0" fontId="18" fillId="0" borderId="0"/>
    <xf numFmtId="0" fontId="18" fillId="0" borderId="0"/>
    <xf numFmtId="0" fontId="18" fillId="0" borderId="0"/>
    <xf numFmtId="0" fontId="5" fillId="0" borderId="0"/>
    <xf numFmtId="0" fontId="6" fillId="0" borderId="0"/>
    <xf numFmtId="0" fontId="2" fillId="0" borderId="0"/>
    <xf numFmtId="0" fontId="6" fillId="0" borderId="0"/>
    <xf numFmtId="0" fontId="2" fillId="0" borderId="0"/>
    <xf numFmtId="0" fontId="19" fillId="0" borderId="0"/>
    <xf numFmtId="0" fontId="6" fillId="0" borderId="0"/>
    <xf numFmtId="0" fontId="6" fillId="0" borderId="0"/>
    <xf numFmtId="0" fontId="2" fillId="0" borderId="0"/>
    <xf numFmtId="0" fontId="19" fillId="0" borderId="0"/>
    <xf numFmtId="0" fontId="4" fillId="0" borderId="0"/>
    <xf numFmtId="0" fontId="4" fillId="0" borderId="0"/>
    <xf numFmtId="0" fontId="6" fillId="0" borderId="0"/>
    <xf numFmtId="0" fontId="1" fillId="0" borderId="0"/>
    <xf numFmtId="0" fontId="9" fillId="0" borderId="0" applyAlignment="0"/>
    <xf numFmtId="0" fontId="2" fillId="0" borderId="0"/>
    <xf numFmtId="0" fontId="10" fillId="0" borderId="0"/>
    <xf numFmtId="0" fontId="4" fillId="0" borderId="0"/>
    <xf numFmtId="0" fontId="4" fillId="0" borderId="0"/>
    <xf numFmtId="0" fontId="1" fillId="0" borderId="0"/>
    <xf numFmtId="0" fontId="2" fillId="0" borderId="0"/>
    <xf numFmtId="0" fontId="20" fillId="0" borderId="0"/>
    <xf numFmtId="0" fontId="21" fillId="0" borderId="0" applyProtection="0"/>
    <xf numFmtId="0" fontId="1" fillId="0" borderId="0" applyAlignment="0"/>
    <xf numFmtId="0" fontId="22" fillId="0" borderId="0"/>
    <xf numFmtId="0" fontId="2" fillId="0" borderId="0"/>
    <xf numFmtId="0" fontId="23" fillId="0" borderId="0"/>
    <xf numFmtId="0" fontId="22" fillId="0" borderId="0"/>
    <xf numFmtId="0" fontId="5" fillId="0" borderId="0"/>
    <xf numFmtId="0" fontId="4" fillId="0" borderId="0"/>
    <xf numFmtId="0" fontId="24" fillId="0" borderId="0" applyAlignment="0"/>
    <xf numFmtId="0" fontId="24" fillId="0" borderId="0" applyAlignment="0"/>
    <xf numFmtId="0" fontId="6" fillId="0" borderId="0"/>
    <xf numFmtId="0" fontId="6" fillId="0" borderId="0"/>
    <xf numFmtId="0" fontId="6" fillId="0" borderId="0"/>
    <xf numFmtId="0" fontId="10" fillId="0" borderId="0"/>
    <xf numFmtId="0" fontId="23" fillId="0" borderId="0"/>
    <xf numFmtId="0" fontId="10" fillId="0" borderId="0"/>
    <xf numFmtId="0" fontId="1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25"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0" fontId="18" fillId="0" borderId="0"/>
    <xf numFmtId="0" fontId="18"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2" fillId="0" borderId="0" applyFont="0" applyFill="0" applyBorder="0" applyAlignment="0" applyProtection="0"/>
    <xf numFmtId="0" fontId="26" fillId="0" borderId="0"/>
    <xf numFmtId="0" fontId="1" fillId="0" borderId="0"/>
    <xf numFmtId="41" fontId="2" fillId="0" borderId="0" applyFont="0" applyFill="0" applyBorder="0" applyAlignment="0" applyProtection="0"/>
    <xf numFmtId="9" fontId="6" fillId="0" borderId="0" applyFont="0" applyFill="0" applyBorder="0" applyAlignment="0" applyProtection="0"/>
    <xf numFmtId="0" fontId="4" fillId="0" borderId="0"/>
    <xf numFmtId="0" fontId="1" fillId="0" borderId="0"/>
    <xf numFmtId="172" fontId="6" fillId="0" borderId="0" applyFont="0" applyFill="0" applyBorder="0" applyAlignment="0" applyProtection="0"/>
    <xf numFmtId="0" fontId="12" fillId="0" borderId="0"/>
    <xf numFmtId="0" fontId="4" fillId="0" borderId="0"/>
    <xf numFmtId="43" fontId="4" fillId="0" borderId="0" applyFont="0" applyFill="0" applyBorder="0" applyAlignment="0" applyProtection="0"/>
    <xf numFmtId="0" fontId="4" fillId="0" borderId="0" applyNumberFormat="0" applyFont="0" applyFill="0" applyBorder="0" applyAlignment="0" applyProtection="0"/>
    <xf numFmtId="0" fontId="2" fillId="0" borderId="0"/>
    <xf numFmtId="0" fontId="4" fillId="0" borderId="0"/>
    <xf numFmtId="0" fontId="4" fillId="0" borderId="0"/>
    <xf numFmtId="0" fontId="40" fillId="0" borderId="0"/>
    <xf numFmtId="43" fontId="1" fillId="0" borderId="0" applyFont="0" applyFill="0" applyBorder="0" applyAlignment="0" applyProtection="0"/>
    <xf numFmtId="0" fontId="4" fillId="0" borderId="0"/>
    <xf numFmtId="167" fontId="6" fillId="0" borderId="0" applyFont="0" applyFill="0" applyBorder="0" applyAlignment="0" applyProtection="0"/>
    <xf numFmtId="0" fontId="5" fillId="0" borderId="0"/>
    <xf numFmtId="43" fontId="2"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358">
    <xf numFmtId="0" fontId="0" fillId="0" borderId="0" xfId="0"/>
    <xf numFmtId="3" fontId="3" fillId="2" borderId="1" xfId="1" applyNumberFormat="1" applyFont="1" applyFill="1" applyBorder="1" applyAlignment="1">
      <alignment horizontal="center" vertical="center" wrapText="1"/>
    </xf>
    <xf numFmtId="1" fontId="3" fillId="2" borderId="1" xfId="1" quotePrefix="1" applyNumberFormat="1" applyFont="1" applyFill="1" applyBorder="1" applyAlignment="1">
      <alignment horizontal="center" vertical="center" wrapText="1"/>
    </xf>
    <xf numFmtId="0" fontId="29" fillId="2" borderId="0" xfId="64" applyFont="1" applyFill="1"/>
    <xf numFmtId="0" fontId="29" fillId="2" borderId="0" xfId="64" applyFont="1" applyFill="1" applyAlignment="1">
      <alignment horizontal="justify"/>
    </xf>
    <xf numFmtId="0" fontId="29" fillId="2" borderId="0" xfId="64" applyFont="1" applyFill="1" applyAlignment="1">
      <alignment horizontal="center"/>
    </xf>
    <xf numFmtId="0" fontId="29" fillId="2" borderId="0" xfId="64" applyFont="1" applyFill="1" applyAlignment="1">
      <alignment horizontal="justify" vertical="center"/>
    </xf>
    <xf numFmtId="0" fontId="30" fillId="2" borderId="0" xfId="64" applyFont="1" applyFill="1"/>
    <xf numFmtId="10" fontId="29" fillId="2" borderId="0" xfId="157" applyNumberFormat="1" applyFont="1" applyFill="1" applyAlignment="1">
      <alignment horizontal="right"/>
    </xf>
    <xf numFmtId="10" fontId="29" fillId="2" borderId="0" xfId="64" applyNumberFormat="1" applyFont="1" applyFill="1"/>
    <xf numFmtId="10" fontId="7" fillId="2" borderId="0" xfId="157" applyNumberFormat="1" applyFont="1" applyFill="1" applyAlignment="1">
      <alignment horizontal="right"/>
    </xf>
    <xf numFmtId="0" fontId="7" fillId="2" borderId="0" xfId="64" applyFont="1" applyFill="1"/>
    <xf numFmtId="1" fontId="28" fillId="2" borderId="2" xfId="1" applyNumberFormat="1" applyFont="1" applyFill="1" applyBorder="1" applyAlignment="1">
      <alignment horizontal="center" vertical="center"/>
    </xf>
    <xf numFmtId="1" fontId="28" fillId="2" borderId="2" xfId="1" applyNumberFormat="1" applyFont="1" applyFill="1" applyBorder="1" applyAlignment="1">
      <alignment horizontal="justify" vertical="center"/>
    </xf>
    <xf numFmtId="1" fontId="28" fillId="2" borderId="2" xfId="1" applyNumberFormat="1" applyFont="1" applyFill="1" applyBorder="1" applyAlignment="1">
      <alignment vertical="center"/>
    </xf>
    <xf numFmtId="173" fontId="7" fillId="2" borderId="2" xfId="13" applyNumberFormat="1" applyFont="1" applyFill="1" applyBorder="1" applyAlignment="1">
      <alignment vertical="center"/>
    </xf>
    <xf numFmtId="173" fontId="27" fillId="2" borderId="2" xfId="13" applyNumberFormat="1" applyFont="1" applyFill="1" applyBorder="1" applyAlignment="1">
      <alignment vertical="center"/>
    </xf>
    <xf numFmtId="173" fontId="28" fillId="2" borderId="2" xfId="13" applyNumberFormat="1" applyFont="1" applyFill="1" applyBorder="1" applyAlignment="1">
      <alignment vertical="center"/>
    </xf>
    <xf numFmtId="10" fontId="28" fillId="2" borderId="0" xfId="157" applyNumberFormat="1" applyFont="1" applyFill="1" applyBorder="1" applyAlignment="1">
      <alignment horizontal="right" vertical="center"/>
    </xf>
    <xf numFmtId="174" fontId="8" fillId="2" borderId="1" xfId="64" applyNumberFormat="1" applyFont="1" applyFill="1" applyBorder="1" applyAlignment="1">
      <alignment horizontal="center" vertical="center" wrapText="1"/>
    </xf>
    <xf numFmtId="0" fontId="8" fillId="2" borderId="1" xfId="119" applyFont="1" applyFill="1" applyBorder="1" applyAlignment="1">
      <alignment horizontal="center" vertical="center" wrapText="1"/>
    </xf>
    <xf numFmtId="0" fontId="8" fillId="2" borderId="1" xfId="64" applyFont="1" applyFill="1" applyBorder="1" applyAlignment="1">
      <alignment horizontal="justify" vertical="center" wrapText="1"/>
    </xf>
    <xf numFmtId="0" fontId="8" fillId="2" borderId="1" xfId="64" applyFont="1" applyFill="1" applyBorder="1" applyAlignment="1">
      <alignment horizontal="center" vertical="center" wrapText="1"/>
    </xf>
    <xf numFmtId="173" fontId="32" fillId="2" borderId="1" xfId="13" applyNumberFormat="1" applyFont="1" applyFill="1" applyBorder="1" applyAlignment="1">
      <alignment horizontal="center" vertical="center" wrapText="1"/>
    </xf>
    <xf numFmtId="3" fontId="8" fillId="2" borderId="1" xfId="13" applyNumberFormat="1" applyFont="1" applyFill="1" applyBorder="1" applyAlignment="1">
      <alignment horizontal="right" vertical="center" wrapText="1"/>
    </xf>
    <xf numFmtId="10" fontId="32" fillId="2" borderId="1" xfId="64" applyNumberFormat="1" applyFont="1" applyFill="1" applyBorder="1" applyAlignment="1">
      <alignment vertical="center"/>
    </xf>
    <xf numFmtId="0" fontId="32" fillId="2" borderId="0" xfId="64" applyFont="1" applyFill="1" applyAlignment="1">
      <alignment vertical="center"/>
    </xf>
    <xf numFmtId="3" fontId="8" fillId="2" borderId="1" xfId="13" applyNumberFormat="1" applyFont="1" applyFill="1" applyBorder="1" applyAlignment="1">
      <alignment vertical="center" wrapText="1"/>
    </xf>
    <xf numFmtId="10" fontId="3" fillId="2" borderId="1" xfId="157" applyNumberFormat="1" applyFont="1" applyFill="1" applyBorder="1" applyAlignment="1">
      <alignment horizontal="right" vertical="center"/>
    </xf>
    <xf numFmtId="10" fontId="3" fillId="2" borderId="1" xfId="64" applyNumberFormat="1" applyFont="1" applyFill="1" applyBorder="1" applyAlignment="1">
      <alignment vertical="center"/>
    </xf>
    <xf numFmtId="0" fontId="3" fillId="2" borderId="1" xfId="64" applyFont="1" applyFill="1" applyBorder="1" applyAlignment="1">
      <alignment horizontal="justify" vertical="center"/>
    </xf>
    <xf numFmtId="0" fontId="3" fillId="2" borderId="1" xfId="64" applyFont="1" applyFill="1" applyBorder="1" applyAlignment="1">
      <alignment vertical="center"/>
    </xf>
    <xf numFmtId="0" fontId="3" fillId="2" borderId="0" xfId="64" applyFont="1" applyFill="1" applyAlignment="1">
      <alignment vertical="center"/>
    </xf>
    <xf numFmtId="0" fontId="3" fillId="2" borderId="1" xfId="64" applyFont="1" applyFill="1" applyBorder="1" applyAlignment="1">
      <alignment horizontal="center" vertical="center" wrapText="1"/>
    </xf>
    <xf numFmtId="3" fontId="3" fillId="2" borderId="1" xfId="10" applyNumberFormat="1" applyFont="1" applyFill="1" applyBorder="1" applyAlignment="1">
      <alignment horizontal="right" vertical="center" wrapText="1"/>
    </xf>
    <xf numFmtId="1" fontId="3" fillId="2" borderId="1" xfId="1" applyNumberFormat="1" applyFont="1" applyFill="1" applyBorder="1" applyAlignment="1">
      <alignment horizontal="justify" vertical="center" wrapText="1"/>
    </xf>
    <xf numFmtId="1" fontId="3" fillId="2" borderId="1" xfId="1" applyNumberFormat="1" applyFont="1" applyFill="1" applyBorder="1" applyAlignment="1">
      <alignment horizontal="center" vertical="center" wrapText="1"/>
    </xf>
    <xf numFmtId="0" fontId="8" fillId="2" borderId="0" xfId="64" applyFont="1" applyFill="1" applyAlignment="1">
      <alignment vertical="center"/>
    </xf>
    <xf numFmtId="10" fontId="8" fillId="2" borderId="1" xfId="64" applyNumberFormat="1" applyFont="1" applyFill="1" applyBorder="1" applyAlignment="1">
      <alignment vertical="center"/>
    </xf>
    <xf numFmtId="0" fontId="8" fillId="2" borderId="1" xfId="64" applyFont="1" applyFill="1" applyBorder="1" applyAlignment="1">
      <alignment horizontal="justify" vertical="center"/>
    </xf>
    <xf numFmtId="0" fontId="8" fillId="2" borderId="1" xfId="64" applyFont="1" applyFill="1" applyBorder="1" applyAlignment="1">
      <alignment vertical="center"/>
    </xf>
    <xf numFmtId="0" fontId="3" fillId="2" borderId="1" xfId="64" applyFont="1" applyFill="1" applyBorder="1" applyAlignment="1">
      <alignment horizontal="center" vertical="center"/>
    </xf>
    <xf numFmtId="0" fontId="8" fillId="2" borderId="1" xfId="64" applyFont="1" applyFill="1" applyBorder="1" applyAlignment="1">
      <alignment horizontal="center" vertical="center"/>
    </xf>
    <xf numFmtId="0" fontId="37" fillId="2" borderId="0" xfId="64" applyFont="1" applyFill="1" applyAlignment="1">
      <alignment vertical="center"/>
    </xf>
    <xf numFmtId="1" fontId="8" fillId="2" borderId="1" xfId="1" applyNumberFormat="1" applyFont="1" applyFill="1" applyBorder="1" applyAlignment="1">
      <alignment horizontal="justify" vertical="center" wrapText="1"/>
    </xf>
    <xf numFmtId="173" fontId="8" fillId="2" borderId="1" xfId="13" applyNumberFormat="1" applyFont="1" applyFill="1" applyBorder="1" applyAlignment="1">
      <alignment horizontal="center" vertical="center" wrapText="1"/>
    </xf>
    <xf numFmtId="0" fontId="34" fillId="2" borderId="0" xfId="64" applyFont="1" applyFill="1" applyAlignment="1">
      <alignment vertical="center"/>
    </xf>
    <xf numFmtId="1" fontId="3" fillId="2" borderId="1" xfId="64" applyNumberFormat="1" applyFont="1" applyFill="1" applyBorder="1" applyAlignment="1">
      <alignment horizontal="center" vertical="center" wrapText="1"/>
    </xf>
    <xf numFmtId="0" fontId="39" fillId="2" borderId="1" xfId="64" applyFont="1" applyFill="1" applyBorder="1" applyAlignment="1">
      <alignment horizontal="justify" vertical="center"/>
    </xf>
    <xf numFmtId="0" fontId="39" fillId="2" borderId="1" xfId="64" applyFont="1" applyFill="1" applyBorder="1" applyAlignment="1">
      <alignment vertical="center"/>
    </xf>
    <xf numFmtId="3" fontId="8" fillId="2" borderId="1" xfId="156" applyNumberFormat="1" applyFont="1" applyFill="1" applyBorder="1" applyAlignment="1">
      <alignment horizontal="right" vertical="center" wrapText="1"/>
    </xf>
    <xf numFmtId="3" fontId="8" fillId="2" borderId="1" xfId="1" applyNumberFormat="1" applyFont="1" applyFill="1" applyBorder="1" applyAlignment="1">
      <alignment horizontal="justify" vertical="center" wrapText="1"/>
    </xf>
    <xf numFmtId="3" fontId="3" fillId="2" borderId="1" xfId="1" applyNumberFormat="1" applyFont="1" applyFill="1" applyBorder="1" applyAlignment="1">
      <alignment horizontal="justify" vertical="center" wrapText="1"/>
    </xf>
    <xf numFmtId="3" fontId="8" fillId="2" borderId="1" xfId="1" quotePrefix="1" applyNumberFormat="1" applyFont="1" applyFill="1" applyBorder="1" applyAlignment="1">
      <alignment horizontal="justify" vertical="center" wrapText="1"/>
    </xf>
    <xf numFmtId="3" fontId="3" fillId="2" borderId="1" xfId="156" applyNumberFormat="1" applyFont="1" applyFill="1" applyBorder="1" applyAlignment="1">
      <alignment horizontal="right" vertical="center" wrapText="1"/>
    </xf>
    <xf numFmtId="3" fontId="3" fillId="2" borderId="1" xfId="8" applyNumberFormat="1" applyFont="1" applyFill="1" applyBorder="1" applyAlignment="1">
      <alignment horizontal="right" vertical="center" wrapText="1"/>
    </xf>
    <xf numFmtId="3" fontId="3" fillId="2" borderId="1" xfId="173" applyNumberFormat="1" applyFont="1" applyFill="1" applyBorder="1" applyAlignment="1">
      <alignment horizontal="right" vertical="center" wrapText="1"/>
    </xf>
    <xf numFmtId="3" fontId="3" fillId="2" borderId="1" xfId="64" applyNumberFormat="1" applyFont="1" applyFill="1" applyBorder="1" applyAlignment="1">
      <alignment horizontal="center" vertical="center" wrapText="1"/>
    </xf>
    <xf numFmtId="3" fontId="8" fillId="2" borderId="1" xfId="173" applyNumberFormat="1" applyFont="1" applyFill="1" applyBorder="1" applyAlignment="1">
      <alignment horizontal="right" vertical="center" wrapText="1"/>
    </xf>
    <xf numFmtId="1" fontId="8" fillId="2" borderId="1" xfId="1" applyNumberFormat="1" applyFont="1" applyFill="1" applyBorder="1" applyAlignment="1">
      <alignment horizontal="center" vertical="center" wrapText="1"/>
    </xf>
    <xf numFmtId="0" fontId="8" fillId="2" borderId="1" xfId="161" applyFont="1" applyFill="1" applyBorder="1" applyAlignment="1">
      <alignment horizontal="justify" vertical="center" wrapText="1"/>
    </xf>
    <xf numFmtId="0" fontId="3" fillId="2" borderId="1" xfId="161" applyFont="1" applyFill="1" applyBorder="1" applyAlignment="1">
      <alignment horizontal="center" vertical="center" wrapText="1"/>
    </xf>
    <xf numFmtId="0" fontId="3" fillId="0" borderId="1" xfId="64" applyFont="1" applyBorder="1" applyAlignment="1">
      <alignment horizontal="justify" vertical="center"/>
    </xf>
    <xf numFmtId="173" fontId="3" fillId="2" borderId="1" xfId="13" applyNumberFormat="1" applyFont="1" applyFill="1" applyBorder="1" applyAlignment="1">
      <alignment vertical="center"/>
    </xf>
    <xf numFmtId="0" fontId="3" fillId="0" borderId="1" xfId="64" applyFont="1" applyBorder="1" applyAlignment="1">
      <alignment horizontal="justify" vertical="center" wrapText="1"/>
    </xf>
    <xf numFmtId="0" fontId="36" fillId="2" borderId="0" xfId="64" applyFont="1" applyFill="1" applyAlignment="1">
      <alignment vertical="center"/>
    </xf>
    <xf numFmtId="176" fontId="29" fillId="2" borderId="0" xfId="13" applyNumberFormat="1" applyFont="1" applyFill="1" applyAlignment="1">
      <alignment horizontal="right"/>
    </xf>
    <xf numFmtId="0" fontId="41" fillId="2" borderId="0" xfId="64" applyFont="1" applyFill="1" applyAlignment="1">
      <alignment vertical="center"/>
    </xf>
    <xf numFmtId="0" fontId="38" fillId="2" borderId="0" xfId="64" applyFont="1" applyFill="1" applyAlignment="1">
      <alignment vertical="center"/>
    </xf>
    <xf numFmtId="0" fontId="42" fillId="2" borderId="0" xfId="64" applyFont="1" applyFill="1" applyAlignment="1">
      <alignment vertical="center"/>
    </xf>
    <xf numFmtId="0" fontId="7" fillId="2" borderId="1" xfId="64" applyFont="1" applyFill="1" applyBorder="1" applyAlignment="1">
      <alignment horizontal="justify" vertical="center" wrapText="1"/>
    </xf>
    <xf numFmtId="165" fontId="8" fillId="2" borderId="1" xfId="64" applyNumberFormat="1" applyFont="1" applyFill="1" applyBorder="1" applyAlignment="1">
      <alignment horizontal="justify" vertical="center" wrapText="1"/>
    </xf>
    <xf numFmtId="0" fontId="7" fillId="3" borderId="1" xfId="64" applyFont="1" applyFill="1" applyBorder="1" applyAlignment="1">
      <alignment horizontal="justify" vertical="center" wrapText="1"/>
    </xf>
    <xf numFmtId="173" fontId="20" fillId="2" borderId="0" xfId="13" applyNumberFormat="1" applyFont="1" applyFill="1" applyAlignment="1"/>
    <xf numFmtId="0" fontId="35" fillId="2" borderId="0" xfId="64" applyFont="1" applyFill="1" applyAlignment="1">
      <alignment vertical="center"/>
    </xf>
    <xf numFmtId="3" fontId="8" fillId="2" borderId="1" xfId="1" applyNumberFormat="1" applyFont="1" applyFill="1" applyBorder="1" applyAlignment="1">
      <alignment horizontal="center" vertical="center" wrapText="1"/>
    </xf>
    <xf numFmtId="3" fontId="8" fillId="2" borderId="1" xfId="13" applyNumberFormat="1" applyFont="1" applyFill="1" applyBorder="1" applyAlignment="1">
      <alignment vertical="center"/>
    </xf>
    <xf numFmtId="1" fontId="8" fillId="2" borderId="1" xfId="1" quotePrefix="1" applyNumberFormat="1" applyFont="1" applyFill="1" applyBorder="1" applyAlignment="1">
      <alignment horizontal="center" vertical="center" wrapText="1"/>
    </xf>
    <xf numFmtId="3" fontId="8" fillId="2" borderId="1" xfId="64" applyNumberFormat="1" applyFont="1" applyFill="1" applyBorder="1" applyAlignment="1">
      <alignment vertical="center"/>
    </xf>
    <xf numFmtId="3" fontId="8" fillId="2" borderId="1" xfId="10" applyNumberFormat="1" applyFont="1" applyFill="1" applyBorder="1" applyAlignment="1">
      <alignment horizontal="right" vertical="center" wrapText="1"/>
    </xf>
    <xf numFmtId="9" fontId="29" fillId="2" borderId="0" xfId="64" applyNumberFormat="1" applyFont="1" applyFill="1"/>
    <xf numFmtId="9" fontId="32" fillId="2" borderId="1" xfId="174" applyFont="1" applyFill="1" applyBorder="1" applyAlignment="1">
      <alignment vertical="center"/>
    </xf>
    <xf numFmtId="9" fontId="3" fillId="2" borderId="1" xfId="174" applyFont="1" applyFill="1" applyBorder="1" applyAlignment="1">
      <alignment vertical="center"/>
    </xf>
    <xf numFmtId="9" fontId="8" fillId="2" borderId="1" xfId="174" applyFont="1" applyFill="1" applyBorder="1" applyAlignment="1">
      <alignment vertical="center"/>
    </xf>
    <xf numFmtId="9" fontId="29" fillId="2" borderId="0" xfId="174" applyFont="1" applyFill="1"/>
    <xf numFmtId="49" fontId="3" fillId="2" borderId="1" xfId="159" applyNumberFormat="1" applyFont="1" applyFill="1" applyBorder="1" applyAlignment="1">
      <alignment horizontal="center" vertical="center"/>
    </xf>
    <xf numFmtId="0" fontId="8" fillId="2" borderId="1" xfId="6" applyFont="1" applyFill="1" applyBorder="1" applyAlignment="1">
      <alignment horizontal="justify" vertical="center" wrapText="1"/>
    </xf>
    <xf numFmtId="0" fontId="3" fillId="2" borderId="1" xfId="64" applyFont="1" applyFill="1" applyBorder="1" applyAlignment="1">
      <alignment horizontal="justify" vertical="center" wrapText="1"/>
    </xf>
    <xf numFmtId="3" fontId="3" fillId="2" borderId="1" xfId="160" applyNumberFormat="1" applyFont="1" applyFill="1" applyBorder="1" applyAlignment="1">
      <alignment vertical="center"/>
    </xf>
    <xf numFmtId="3" fontId="3" fillId="2" borderId="1" xfId="13" applyNumberFormat="1" applyFont="1" applyFill="1" applyBorder="1" applyAlignment="1">
      <alignment vertical="center" wrapText="1"/>
    </xf>
    <xf numFmtId="1" fontId="3" fillId="2" borderId="1" xfId="155" applyNumberFormat="1" applyFont="1" applyFill="1" applyBorder="1" applyAlignment="1">
      <alignment horizontal="center" vertical="center" wrapText="1"/>
    </xf>
    <xf numFmtId="0" fontId="3" fillId="2" borderId="1" xfId="161" applyFont="1" applyFill="1" applyBorder="1" applyAlignment="1">
      <alignment horizontal="justify" vertical="center" wrapText="1"/>
    </xf>
    <xf numFmtId="3" fontId="3" fillId="2" borderId="1" xfId="162" applyNumberFormat="1" applyFont="1" applyFill="1" applyBorder="1" applyAlignment="1">
      <alignment horizontal="right" vertical="center"/>
    </xf>
    <xf numFmtId="1" fontId="8" fillId="2" borderId="1" xfId="155" applyNumberFormat="1" applyFont="1" applyFill="1" applyBorder="1" applyAlignment="1">
      <alignment horizontal="center" vertical="center" wrapText="1"/>
    </xf>
    <xf numFmtId="164" fontId="8" fillId="2" borderId="1" xfId="42" applyNumberFormat="1" applyFont="1" applyFill="1" applyBorder="1" applyAlignment="1">
      <alignment horizontal="justify" vertical="center" wrapText="1"/>
    </xf>
    <xf numFmtId="3" fontId="8" fillId="2" borderId="1" xfId="160" applyNumberFormat="1" applyFont="1" applyFill="1" applyBorder="1" applyAlignment="1">
      <alignment vertical="center"/>
    </xf>
    <xf numFmtId="164" fontId="3" fillId="2" borderId="1" xfId="42" applyNumberFormat="1" applyFont="1" applyFill="1" applyBorder="1" applyAlignment="1">
      <alignment horizontal="justify" vertical="center" wrapText="1"/>
    </xf>
    <xf numFmtId="0" fontId="3" fillId="2" borderId="1" xfId="6" applyFont="1" applyFill="1" applyBorder="1" applyAlignment="1">
      <alignment horizontal="justify" vertical="center" wrapText="1"/>
    </xf>
    <xf numFmtId="0" fontId="3" fillId="2" borderId="1" xfId="64" quotePrefix="1" applyFont="1" applyFill="1" applyBorder="1" applyAlignment="1">
      <alignment horizontal="center" vertical="center"/>
    </xf>
    <xf numFmtId="9" fontId="43" fillId="2" borderId="1" xfId="174" applyFont="1" applyFill="1" applyBorder="1" applyAlignment="1">
      <alignment vertical="center"/>
    </xf>
    <xf numFmtId="10" fontId="43" fillId="2" borderId="1" xfId="64" applyNumberFormat="1" applyFont="1" applyFill="1" applyBorder="1" applyAlignment="1">
      <alignment vertical="center"/>
    </xf>
    <xf numFmtId="41" fontId="8" fillId="2" borderId="1" xfId="4" quotePrefix="1" applyFont="1" applyFill="1" applyBorder="1" applyAlignment="1">
      <alignment horizontal="center" vertical="center" wrapText="1"/>
    </xf>
    <xf numFmtId="1" fontId="8" fillId="2" borderId="1" xfId="64" applyNumberFormat="1" applyFont="1" applyFill="1" applyBorder="1" applyAlignment="1">
      <alignment horizontal="center" vertical="center" wrapText="1"/>
    </xf>
    <xf numFmtId="3" fontId="8" fillId="2" borderId="1" xfId="64" applyNumberFormat="1" applyFont="1" applyFill="1" applyBorder="1" applyAlignment="1">
      <alignment vertical="center" wrapText="1"/>
    </xf>
    <xf numFmtId="3" fontId="8" fillId="2" borderId="1" xfId="64" applyNumberFormat="1" applyFont="1" applyFill="1" applyBorder="1" applyAlignment="1">
      <alignment horizontal="right" vertical="center"/>
    </xf>
    <xf numFmtId="0" fontId="3" fillId="2" borderId="1" xfId="163" applyNumberFormat="1" applyFont="1" applyFill="1" applyBorder="1" applyAlignment="1">
      <alignment horizontal="justify" vertical="center" wrapText="1"/>
    </xf>
    <xf numFmtId="41" fontId="3" fillId="2" borderId="1" xfId="4" quotePrefix="1" applyFont="1" applyFill="1" applyBorder="1" applyAlignment="1">
      <alignment horizontal="center" vertical="center" wrapText="1"/>
    </xf>
    <xf numFmtId="173" fontId="3" fillId="2" borderId="1" xfId="13" applyNumberFormat="1" applyFont="1" applyFill="1" applyBorder="1" applyAlignment="1">
      <alignment horizontal="center" vertical="center" wrapText="1"/>
    </xf>
    <xf numFmtId="3" fontId="3" fillId="2" borderId="1" xfId="64" applyNumberFormat="1" applyFont="1" applyFill="1" applyBorder="1" applyAlignment="1">
      <alignment vertical="center" wrapText="1"/>
    </xf>
    <xf numFmtId="3" fontId="3" fillId="2" borderId="1" xfId="13" applyNumberFormat="1" applyFont="1" applyFill="1" applyBorder="1" applyAlignment="1">
      <alignment horizontal="right" vertical="center" wrapText="1"/>
    </xf>
    <xf numFmtId="3" fontId="3" fillId="2" borderId="1" xfId="64" applyNumberFormat="1" applyFont="1" applyFill="1" applyBorder="1" applyAlignment="1">
      <alignment horizontal="right" vertical="center"/>
    </xf>
    <xf numFmtId="165" fontId="3" fillId="2" borderId="1" xfId="64" applyNumberFormat="1" applyFont="1" applyFill="1" applyBorder="1" applyAlignment="1">
      <alignment horizontal="justify" vertical="center" wrapText="1"/>
    </xf>
    <xf numFmtId="0" fontId="3" fillId="2" borderId="7" xfId="64" applyFont="1" applyFill="1" applyBorder="1" applyAlignment="1">
      <alignment horizontal="center" vertical="center" wrapText="1"/>
    </xf>
    <xf numFmtId="0" fontId="3" fillId="2" borderId="1" xfId="158" applyFont="1" applyFill="1" applyBorder="1" applyAlignment="1">
      <alignment horizontal="center" vertical="center" wrapText="1"/>
    </xf>
    <xf numFmtId="0" fontId="3" fillId="2" borderId="1" xfId="164" applyFont="1" applyFill="1" applyBorder="1" applyAlignment="1">
      <alignment horizontal="justify" vertical="center" wrapText="1"/>
    </xf>
    <xf numFmtId="0" fontId="3" fillId="2" borderId="1" xfId="87" applyFont="1" applyFill="1" applyBorder="1" applyAlignment="1">
      <alignment horizontal="center" vertical="center" wrapText="1"/>
    </xf>
    <xf numFmtId="0" fontId="3" fillId="2" borderId="1" xfId="64" quotePrefix="1" applyFont="1" applyFill="1" applyBorder="1" applyAlignment="1">
      <alignment horizontal="center" vertical="center" wrapText="1"/>
    </xf>
    <xf numFmtId="1" fontId="3" fillId="2" borderId="1" xfId="164" applyNumberFormat="1" applyFont="1" applyFill="1" applyBorder="1" applyAlignment="1">
      <alignment horizontal="justify" vertical="center" wrapText="1"/>
    </xf>
    <xf numFmtId="1" fontId="3" fillId="2" borderId="7" xfId="1" applyNumberFormat="1" applyFont="1" applyFill="1" applyBorder="1" applyAlignment="1">
      <alignment horizontal="center" vertical="center" wrapText="1"/>
    </xf>
    <xf numFmtId="3" fontId="3" fillId="2" borderId="1" xfId="64" applyNumberFormat="1" applyFont="1" applyFill="1" applyBorder="1" applyAlignment="1">
      <alignment horizontal="right" vertical="center" wrapText="1"/>
    </xf>
    <xf numFmtId="3" fontId="3" fillId="2" borderId="4" xfId="165" applyNumberFormat="1" applyFont="1" applyFill="1" applyBorder="1" applyAlignment="1">
      <alignment horizontal="justify" vertical="center" wrapText="1"/>
    </xf>
    <xf numFmtId="3" fontId="3" fillId="2" borderId="8" xfId="165" applyNumberFormat="1" applyFont="1" applyFill="1" applyBorder="1" applyAlignment="1">
      <alignment horizontal="center" vertical="center" wrapText="1"/>
    </xf>
    <xf numFmtId="0" fontId="3" fillId="2" borderId="4" xfId="64" applyFont="1" applyFill="1" applyBorder="1" applyAlignment="1">
      <alignment horizontal="justify" vertical="center" wrapText="1"/>
    </xf>
    <xf numFmtId="1" fontId="3" fillId="2" borderId="4" xfId="1" quotePrefix="1" applyNumberFormat="1" applyFont="1" applyFill="1" applyBorder="1" applyAlignment="1">
      <alignment horizontal="center" vertical="center" wrapText="1"/>
    </xf>
    <xf numFmtId="0" fontId="3" fillId="2" borderId="4" xfId="64" applyFont="1" applyFill="1" applyBorder="1" applyAlignment="1">
      <alignment horizontal="center" vertical="center" wrapText="1"/>
    </xf>
    <xf numFmtId="164" fontId="3" fillId="2" borderId="4" xfId="8" applyNumberFormat="1" applyFont="1" applyFill="1" applyBorder="1" applyAlignment="1" applyProtection="1">
      <alignment horizontal="center" vertical="center" wrapText="1"/>
    </xf>
    <xf numFmtId="3" fontId="3" fillId="2" borderId="1" xfId="8" applyNumberFormat="1" applyFont="1" applyFill="1" applyBorder="1" applyAlignment="1" applyProtection="1">
      <alignment horizontal="center" vertical="center" wrapText="1"/>
    </xf>
    <xf numFmtId="164" fontId="3" fillId="2" borderId="1" xfId="8" applyNumberFormat="1" applyFont="1" applyFill="1" applyBorder="1" applyAlignment="1" applyProtection="1">
      <alignment horizontal="center" vertical="center" wrapText="1"/>
    </xf>
    <xf numFmtId="0" fontId="3" fillId="2" borderId="1" xfId="64" quotePrefix="1" applyFont="1" applyFill="1" applyBorder="1" applyAlignment="1">
      <alignment horizontal="justify" vertical="center" wrapText="1"/>
    </xf>
    <xf numFmtId="3" fontId="3" fillId="2" borderId="1" xfId="1" quotePrefix="1" applyNumberFormat="1" applyFont="1" applyFill="1" applyBorder="1" applyAlignment="1">
      <alignment horizontal="justify" vertical="center" wrapText="1"/>
    </xf>
    <xf numFmtId="3" fontId="3" fillId="2" borderId="1" xfId="1" quotePrefix="1" applyNumberFormat="1" applyFont="1" applyFill="1" applyBorder="1" applyAlignment="1">
      <alignment horizontal="center" vertical="center" wrapText="1"/>
    </xf>
    <xf numFmtId="49" fontId="3" fillId="2" borderId="1" xfId="163" applyNumberFormat="1" applyFont="1" applyFill="1" applyBorder="1" applyAlignment="1">
      <alignment horizontal="center" vertical="center" wrapText="1"/>
    </xf>
    <xf numFmtId="41" fontId="3" fillId="2" borderId="1" xfId="4" applyFont="1" applyFill="1" applyBorder="1" applyAlignment="1">
      <alignment horizontal="justify" vertical="center" wrapText="1"/>
    </xf>
    <xf numFmtId="41" fontId="3" fillId="2" borderId="1" xfId="4" applyFont="1" applyFill="1" applyBorder="1" applyAlignment="1">
      <alignment horizontal="center" vertical="center" wrapText="1"/>
    </xf>
    <xf numFmtId="0" fontId="3" fillId="2" borderId="1" xfId="87" applyFont="1" applyFill="1" applyBorder="1" applyAlignment="1">
      <alignment horizontal="justify" vertical="center" wrapText="1"/>
    </xf>
    <xf numFmtId="41" fontId="3" fillId="2" borderId="1" xfId="4" quotePrefix="1" applyFont="1" applyFill="1" applyBorder="1" applyAlignment="1">
      <alignment horizontal="justify" vertical="center" wrapText="1"/>
    </xf>
    <xf numFmtId="0" fontId="7" fillId="2" borderId="1" xfId="119" applyFont="1" applyFill="1" applyBorder="1" applyAlignment="1">
      <alignment horizontal="center" vertical="center" wrapText="1"/>
    </xf>
    <xf numFmtId="0" fontId="7" fillId="2" borderId="1" xfId="64" applyFont="1" applyFill="1" applyBorder="1" applyAlignment="1">
      <alignment horizontal="center" vertical="center"/>
    </xf>
    <xf numFmtId="0" fontId="7" fillId="2" borderId="1" xfId="64" applyFont="1" applyFill="1" applyBorder="1" applyAlignment="1">
      <alignment horizontal="center" vertical="center" wrapText="1"/>
    </xf>
    <xf numFmtId="0" fontId="7" fillId="2" borderId="1" xfId="64" applyFont="1" applyFill="1" applyBorder="1" applyAlignment="1">
      <alignment horizontal="justify" vertical="center"/>
    </xf>
    <xf numFmtId="0" fontId="3" fillId="2" borderId="1" xfId="1" applyFont="1" applyFill="1" applyBorder="1" applyAlignment="1">
      <alignment horizontal="justify" vertical="center" wrapText="1"/>
    </xf>
    <xf numFmtId="0" fontId="3" fillId="2" borderId="1" xfId="1" quotePrefix="1" applyFont="1" applyFill="1" applyBorder="1" applyAlignment="1">
      <alignment horizontal="center" vertical="center" wrapText="1"/>
    </xf>
    <xf numFmtId="0" fontId="3" fillId="2" borderId="1" xfId="8" applyNumberFormat="1" applyFont="1" applyFill="1" applyBorder="1" applyAlignment="1" applyProtection="1">
      <alignment horizontal="center" vertical="center" wrapText="1"/>
    </xf>
    <xf numFmtId="3" fontId="3" fillId="2" borderId="1" xfId="64" applyNumberFormat="1" applyFont="1" applyFill="1" applyBorder="1" applyAlignment="1">
      <alignment vertical="center"/>
    </xf>
    <xf numFmtId="3" fontId="39" fillId="2" borderId="1" xfId="64" applyNumberFormat="1" applyFont="1" applyFill="1" applyBorder="1" applyAlignment="1">
      <alignment vertical="center"/>
    </xf>
    <xf numFmtId="164" fontId="3" fillId="3" borderId="9" xfId="64" applyNumberFormat="1" applyFont="1" applyFill="1" applyBorder="1" applyAlignment="1">
      <alignment horizontal="justify" vertical="center" wrapText="1"/>
    </xf>
    <xf numFmtId="0" fontId="3" fillId="3" borderId="9" xfId="64" applyFont="1" applyFill="1" applyBorder="1" applyAlignment="1">
      <alignment horizontal="justify" vertical="center" wrapText="1"/>
    </xf>
    <xf numFmtId="49" fontId="3" fillId="3" borderId="9" xfId="64" applyNumberFormat="1" applyFont="1" applyFill="1" applyBorder="1" applyAlignment="1">
      <alignment horizontal="center" vertical="center" wrapText="1"/>
    </xf>
    <xf numFmtId="0" fontId="3" fillId="3" borderId="9" xfId="64" applyFont="1" applyFill="1" applyBorder="1" applyAlignment="1">
      <alignment horizontal="center" vertical="center"/>
    </xf>
    <xf numFmtId="164" fontId="3" fillId="3" borderId="9" xfId="64" applyNumberFormat="1" applyFont="1" applyFill="1" applyBorder="1" applyAlignment="1">
      <alignment horizontal="center" vertical="center" wrapText="1"/>
    </xf>
    <xf numFmtId="0" fontId="8" fillId="2" borderId="1" xfId="6" quotePrefix="1" applyFont="1" applyFill="1" applyBorder="1" applyAlignment="1">
      <alignment horizontal="center" vertical="center" wrapText="1"/>
    </xf>
    <xf numFmtId="1" fontId="3" fillId="2" borderId="1" xfId="87" applyNumberFormat="1" applyFont="1" applyFill="1" applyBorder="1" applyAlignment="1">
      <alignment horizontal="center" vertical="center" wrapText="1"/>
    </xf>
    <xf numFmtId="164" fontId="3" fillId="2" borderId="1" xfId="87" applyNumberFormat="1" applyFont="1" applyFill="1" applyBorder="1" applyAlignment="1">
      <alignment horizontal="center" vertical="center" wrapText="1"/>
    </xf>
    <xf numFmtId="0" fontId="3" fillId="2" borderId="1" xfId="168" applyFont="1" applyFill="1" applyBorder="1" applyAlignment="1">
      <alignment horizontal="justify" vertical="center" wrapText="1"/>
    </xf>
    <xf numFmtId="0" fontId="3" fillId="2" borderId="1" xfId="168" applyFont="1" applyFill="1" applyBorder="1" applyAlignment="1">
      <alignment horizontal="center" vertical="center" wrapText="1"/>
    </xf>
    <xf numFmtId="3" fontId="3" fillId="2" borderId="1" xfId="8" applyNumberFormat="1" applyFont="1" applyFill="1" applyBorder="1" applyAlignment="1" applyProtection="1">
      <alignment horizontal="right" vertical="center" wrapText="1"/>
    </xf>
    <xf numFmtId="3" fontId="3" fillId="2" borderId="1" xfId="1" quotePrefix="1" applyNumberFormat="1" applyFont="1" applyFill="1" applyBorder="1" applyAlignment="1">
      <alignment horizontal="right" vertical="center" wrapText="1"/>
    </xf>
    <xf numFmtId="0" fontId="3" fillId="2" borderId="1" xfId="87" quotePrefix="1" applyFont="1" applyFill="1" applyBorder="1" applyAlignment="1">
      <alignment horizontal="center" vertical="center" wrapText="1"/>
    </xf>
    <xf numFmtId="164" fontId="3" fillId="2" borderId="1" xfId="13" applyNumberFormat="1" applyFont="1" applyFill="1" applyBorder="1" applyAlignment="1">
      <alignment horizontal="right" vertical="center"/>
    </xf>
    <xf numFmtId="164" fontId="3" fillId="2" borderId="1" xfId="13" applyNumberFormat="1" applyFont="1" applyFill="1" applyBorder="1" applyAlignment="1">
      <alignment horizontal="right" vertical="center" wrapText="1"/>
    </xf>
    <xf numFmtId="0" fontId="8" fillId="2" borderId="1" xfId="1" applyFont="1" applyFill="1" applyBorder="1" applyAlignment="1">
      <alignment horizontal="justify" vertical="center" wrapText="1"/>
    </xf>
    <xf numFmtId="0" fontId="8" fillId="2" borderId="1" xfId="167" applyFont="1" applyFill="1" applyBorder="1" applyAlignment="1">
      <alignment horizontal="center" vertical="center" wrapText="1"/>
    </xf>
    <xf numFmtId="3" fontId="33" fillId="2" borderId="1" xfId="64" applyNumberFormat="1" applyFont="1" applyFill="1" applyBorder="1" applyAlignment="1">
      <alignment vertical="center"/>
    </xf>
    <xf numFmtId="3" fontId="3" fillId="3" borderId="9" xfId="64" applyNumberFormat="1" applyFont="1" applyFill="1" applyBorder="1" applyAlignment="1">
      <alignment horizontal="justify" vertical="center" wrapText="1"/>
    </xf>
    <xf numFmtId="0" fontId="3" fillId="3" borderId="9" xfId="64" applyFont="1" applyFill="1" applyBorder="1" applyAlignment="1">
      <alignment horizontal="center" vertical="center" wrapText="1"/>
    </xf>
    <xf numFmtId="0" fontId="3" fillId="3" borderId="9" xfId="64" applyFont="1" applyFill="1" applyBorder="1" applyAlignment="1">
      <alignment vertical="center" wrapText="1"/>
    </xf>
    <xf numFmtId="175" fontId="8" fillId="2" borderId="1" xfId="87" applyNumberFormat="1" applyFont="1" applyFill="1" applyBorder="1" applyAlignment="1">
      <alignment horizontal="center" vertical="center" wrapText="1"/>
    </xf>
    <xf numFmtId="0" fontId="8" fillId="2" borderId="1" xfId="87" quotePrefix="1" applyFont="1" applyFill="1" applyBorder="1" applyAlignment="1">
      <alignment horizontal="center" vertical="center" wrapText="1"/>
    </xf>
    <xf numFmtId="3" fontId="8" fillId="2" borderId="1" xfId="160" applyNumberFormat="1" applyFont="1" applyFill="1" applyBorder="1" applyAlignment="1">
      <alignment horizontal="center" vertical="center"/>
    </xf>
    <xf numFmtId="3" fontId="8" fillId="2" borderId="1" xfId="13" applyNumberFormat="1" applyFont="1" applyFill="1" applyBorder="1" applyAlignment="1">
      <alignment horizontal="center" vertical="center" wrapText="1"/>
    </xf>
    <xf numFmtId="3" fontId="3" fillId="3" borderId="9" xfId="64" applyNumberFormat="1" applyFont="1" applyFill="1" applyBorder="1" applyAlignment="1">
      <alignment horizontal="center" vertical="center" wrapText="1"/>
    </xf>
    <xf numFmtId="173" fontId="3" fillId="2" borderId="6" xfId="169" applyNumberFormat="1" applyFont="1" applyFill="1" applyBorder="1" applyAlignment="1">
      <alignment horizontal="center" vertical="center" wrapText="1"/>
    </xf>
    <xf numFmtId="0" fontId="3" fillId="2" borderId="1" xfId="96" applyFont="1" applyFill="1" applyBorder="1" applyAlignment="1">
      <alignment horizontal="justify" vertical="center" wrapText="1"/>
    </xf>
    <xf numFmtId="3" fontId="3" fillId="2" borderId="1" xfId="87" applyNumberFormat="1" applyFont="1" applyFill="1" applyBorder="1" applyAlignment="1">
      <alignment vertical="center" wrapText="1"/>
    </xf>
    <xf numFmtId="3" fontId="3" fillId="2" borderId="1" xfId="13" applyNumberFormat="1" applyFont="1" applyFill="1" applyBorder="1" applyAlignment="1">
      <alignment vertical="center"/>
    </xf>
    <xf numFmtId="49" fontId="3" fillId="2" borderId="1" xfId="87" applyNumberFormat="1" applyFont="1" applyFill="1" applyBorder="1" applyAlignment="1">
      <alignment horizontal="center" vertical="center" wrapText="1"/>
    </xf>
    <xf numFmtId="49" fontId="3" fillId="2" borderId="1" xfId="64" applyNumberFormat="1" applyFont="1" applyFill="1" applyBorder="1" applyAlignment="1">
      <alignment horizontal="justify" vertical="center" wrapText="1"/>
    </xf>
    <xf numFmtId="3" fontId="3" fillId="2" borderId="1" xfId="6" applyNumberFormat="1" applyFont="1" applyFill="1" applyBorder="1" applyAlignment="1">
      <alignment vertical="center" wrapText="1"/>
    </xf>
    <xf numFmtId="49" fontId="3" fillId="2" borderId="1" xfId="64" applyNumberFormat="1" applyFont="1" applyFill="1" applyBorder="1" applyAlignment="1">
      <alignment horizontal="center" vertical="center" wrapText="1"/>
    </xf>
    <xf numFmtId="0" fontId="3" fillId="2" borderId="1" xfId="88" quotePrefix="1" applyFont="1" applyFill="1" applyBorder="1" applyAlignment="1">
      <alignment horizontal="center" vertical="center" wrapText="1"/>
    </xf>
    <xf numFmtId="14" fontId="3" fillId="2" borderId="1" xfId="88" quotePrefix="1" applyNumberFormat="1" applyFont="1" applyFill="1" applyBorder="1" applyAlignment="1">
      <alignment horizontal="center" vertical="center" wrapText="1"/>
    </xf>
    <xf numFmtId="3" fontId="3" fillId="2" borderId="1" xfId="13" applyNumberFormat="1" applyFont="1" applyFill="1" applyBorder="1" applyAlignment="1">
      <alignment horizontal="right" vertical="center"/>
    </xf>
    <xf numFmtId="3" fontId="3" fillId="2" borderId="1" xfId="10" applyNumberFormat="1" applyFont="1" applyFill="1" applyBorder="1" applyAlignment="1">
      <alignment vertical="center" wrapText="1"/>
    </xf>
    <xf numFmtId="3" fontId="8" fillId="2" borderId="1" xfId="64" applyNumberFormat="1" applyFont="1" applyFill="1" applyBorder="1" applyAlignment="1">
      <alignment horizontal="center" vertical="center" wrapText="1"/>
    </xf>
    <xf numFmtId="14" fontId="3" fillId="2" borderId="1" xfId="64" quotePrefix="1" applyNumberFormat="1" applyFont="1" applyFill="1" applyBorder="1" applyAlignment="1">
      <alignment horizontal="center" vertical="center" wrapText="1"/>
    </xf>
    <xf numFmtId="49" fontId="3" fillId="2" borderId="5" xfId="53" applyNumberFormat="1" applyFont="1" applyFill="1" applyBorder="1" applyAlignment="1">
      <alignment horizontal="center" vertical="center" wrapText="1"/>
    </xf>
    <xf numFmtId="3" fontId="8" fillId="2" borderId="1" xfId="64" applyNumberFormat="1" applyFont="1" applyFill="1" applyBorder="1" applyAlignment="1">
      <alignment horizontal="right" vertical="center" wrapText="1"/>
    </xf>
    <xf numFmtId="1" fontId="3" fillId="2" borderId="1" xfId="159" applyNumberFormat="1" applyFont="1" applyFill="1" applyBorder="1" applyAlignment="1">
      <alignment horizontal="center" vertical="center" wrapText="1"/>
    </xf>
    <xf numFmtId="3" fontId="3" fillId="2" borderId="1" xfId="154" applyNumberFormat="1" applyFont="1" applyFill="1" applyBorder="1" applyAlignment="1">
      <alignment horizontal="center" vertical="center" wrapText="1"/>
    </xf>
    <xf numFmtId="0" fontId="3" fillId="2" borderId="3" xfId="64" applyFont="1" applyFill="1" applyBorder="1" applyAlignment="1">
      <alignment horizontal="center" vertical="center" wrapText="1"/>
    </xf>
    <xf numFmtId="49" fontId="3" fillId="2" borderId="1" xfId="64" applyNumberFormat="1" applyFont="1" applyFill="1" applyBorder="1" applyAlignment="1">
      <alignment horizontal="center" vertical="center"/>
    </xf>
    <xf numFmtId="0" fontId="7" fillId="3" borderId="10" xfId="64" applyFont="1" applyFill="1" applyBorder="1" applyAlignment="1">
      <alignment horizontal="center" vertical="center"/>
    </xf>
    <xf numFmtId="49" fontId="7" fillId="3" borderId="9" xfId="64" applyNumberFormat="1" applyFont="1" applyFill="1" applyBorder="1" applyAlignment="1">
      <alignment horizontal="center" vertical="center" wrapText="1"/>
    </xf>
    <xf numFmtId="0" fontId="7" fillId="3" borderId="9" xfId="64" applyFont="1" applyFill="1" applyBorder="1" applyAlignment="1">
      <alignment horizontal="center" vertical="center" wrapText="1"/>
    </xf>
    <xf numFmtId="3" fontId="7" fillId="3" borderId="9" xfId="64" applyNumberFormat="1" applyFont="1" applyFill="1" applyBorder="1" applyAlignment="1">
      <alignment horizontal="center" vertical="center" wrapText="1"/>
    </xf>
    <xf numFmtId="3" fontId="8" fillId="2" borderId="1" xfId="155" applyNumberFormat="1" applyFont="1" applyFill="1" applyBorder="1" applyAlignment="1">
      <alignment horizontal="right" vertical="center" wrapText="1"/>
    </xf>
    <xf numFmtId="3" fontId="7" fillId="2" borderId="1" xfId="13" applyNumberFormat="1" applyFont="1" applyFill="1" applyBorder="1" applyAlignment="1">
      <alignment horizontal="center" vertical="center" wrapText="1"/>
    </xf>
    <xf numFmtId="3" fontId="3" fillId="2" borderId="1" xfId="155" applyNumberFormat="1" applyFont="1" applyFill="1" applyBorder="1" applyAlignment="1">
      <alignment horizontal="right" vertical="center" wrapText="1"/>
    </xf>
    <xf numFmtId="173" fontId="3" fillId="2" borderId="1" xfId="13" applyNumberFormat="1" applyFont="1" applyFill="1" applyBorder="1" applyAlignment="1">
      <alignment horizontal="justify" vertical="center" wrapText="1"/>
    </xf>
    <xf numFmtId="164" fontId="3" fillId="2" borderId="1" xfId="25" applyNumberFormat="1" applyFont="1" applyFill="1" applyBorder="1" applyAlignment="1">
      <alignment horizontal="center" vertical="center" wrapText="1"/>
    </xf>
    <xf numFmtId="3" fontId="3" fillId="2" borderId="1" xfId="53" applyNumberFormat="1" applyFont="1" applyFill="1" applyBorder="1" applyAlignment="1">
      <alignment vertical="center"/>
    </xf>
    <xf numFmtId="0" fontId="3" fillId="2" borderId="1" xfId="119" applyFont="1" applyFill="1" applyBorder="1" applyAlignment="1">
      <alignment horizontal="center" vertical="center" wrapText="1"/>
    </xf>
    <xf numFmtId="164" fontId="8" fillId="2" borderId="1" xfId="28" applyNumberFormat="1" applyFont="1" applyFill="1" applyBorder="1" applyAlignment="1">
      <alignment horizontal="center" vertical="center" wrapText="1"/>
    </xf>
    <xf numFmtId="0" fontId="7" fillId="3" borderId="9" xfId="64" applyFont="1" applyFill="1" applyBorder="1" applyAlignment="1">
      <alignment horizontal="justify" vertical="center" wrapText="1"/>
    </xf>
    <xf numFmtId="0" fontId="7" fillId="3" borderId="9" xfId="64" applyFont="1" applyFill="1" applyBorder="1" applyAlignment="1">
      <alignment horizontal="center" vertical="center"/>
    </xf>
    <xf numFmtId="164" fontId="3" fillId="2" borderId="1" xfId="13" applyNumberFormat="1" applyFont="1" applyFill="1" applyBorder="1" applyAlignment="1" applyProtection="1">
      <alignment horizontal="center" vertical="center" wrapText="1"/>
    </xf>
    <xf numFmtId="49" fontId="3" fillId="2" borderId="1" xfId="13" applyNumberFormat="1" applyFont="1" applyFill="1" applyBorder="1" applyAlignment="1" applyProtection="1">
      <alignment horizontal="center" vertical="center" wrapText="1"/>
    </xf>
    <xf numFmtId="3" fontId="3" fillId="2" borderId="1" xfId="160" applyNumberFormat="1" applyFont="1" applyFill="1" applyBorder="1" applyAlignment="1" applyProtection="1">
      <alignment horizontal="right" vertical="center" wrapText="1"/>
    </xf>
    <xf numFmtId="3" fontId="3" fillId="2" borderId="1" xfId="53" applyNumberFormat="1" applyFont="1" applyFill="1" applyBorder="1" applyAlignment="1">
      <alignment horizontal="right" vertical="center" wrapText="1"/>
    </xf>
    <xf numFmtId="3" fontId="3" fillId="2" borderId="1" xfId="13" applyNumberFormat="1" applyFont="1" applyFill="1" applyBorder="1" applyAlignment="1" applyProtection="1">
      <alignment horizontal="right" vertical="center" wrapText="1"/>
    </xf>
    <xf numFmtId="3" fontId="3" fillId="2" borderId="1" xfId="53" applyNumberFormat="1" applyFont="1" applyFill="1" applyBorder="1" applyAlignment="1">
      <alignment horizontal="right" vertical="center"/>
    </xf>
    <xf numFmtId="3" fontId="8" fillId="2" borderId="1" xfId="53" applyNumberFormat="1" applyFont="1" applyFill="1" applyBorder="1" applyAlignment="1">
      <alignment horizontal="right" vertical="center" wrapText="1"/>
    </xf>
    <xf numFmtId="1" fontId="3" fillId="2" borderId="1" xfId="17" applyNumberFormat="1" applyFont="1" applyFill="1" applyBorder="1" applyAlignment="1">
      <alignment horizontal="center" vertical="center" wrapText="1"/>
    </xf>
    <xf numFmtId="3" fontId="3" fillId="2" borderId="1" xfId="53" applyNumberFormat="1" applyFont="1" applyFill="1" applyBorder="1" applyAlignment="1">
      <alignment horizontal="center" vertical="center" wrapText="1"/>
    </xf>
    <xf numFmtId="3" fontId="8" fillId="2" borderId="1" xfId="53" applyNumberFormat="1" applyFont="1" applyFill="1" applyBorder="1" applyAlignment="1">
      <alignment horizontal="right" vertical="center"/>
    </xf>
    <xf numFmtId="1" fontId="3" fillId="2" borderId="1" xfId="71" applyNumberFormat="1" applyFont="1" applyFill="1" applyBorder="1" applyAlignment="1">
      <alignment horizontal="center" vertical="center"/>
    </xf>
    <xf numFmtId="3" fontId="8" fillId="2" borderId="1" xfId="160" applyNumberFormat="1" applyFont="1" applyFill="1" applyBorder="1" applyAlignment="1">
      <alignment horizontal="right" vertical="center"/>
    </xf>
    <xf numFmtId="1" fontId="3" fillId="2" borderId="1" xfId="155" applyNumberFormat="1" applyFont="1" applyFill="1" applyBorder="1" applyAlignment="1">
      <alignment horizontal="justify" vertical="center" wrapText="1"/>
    </xf>
    <xf numFmtId="3" fontId="8" fillId="2" borderId="1" xfId="1" quotePrefix="1" applyNumberFormat="1" applyFont="1" applyFill="1" applyBorder="1" applyAlignment="1">
      <alignment horizontal="center" vertical="center" wrapText="1"/>
    </xf>
    <xf numFmtId="3" fontId="8" fillId="2" borderId="1" xfId="8" applyNumberFormat="1" applyFont="1" applyFill="1" applyBorder="1" applyAlignment="1">
      <alignment horizontal="right" vertical="center" wrapText="1"/>
    </xf>
    <xf numFmtId="0" fontId="3" fillId="2" borderId="5" xfId="64"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164" fontId="3" fillId="2" borderId="1" xfId="10" applyNumberFormat="1" applyFont="1" applyFill="1" applyBorder="1" applyAlignment="1" applyProtection="1">
      <alignment horizontal="center" vertical="center" wrapText="1"/>
    </xf>
    <xf numFmtId="3" fontId="3" fillId="2" borderId="1" xfId="10" applyNumberFormat="1" applyFont="1" applyFill="1" applyBorder="1" applyAlignment="1" applyProtection="1">
      <alignment horizontal="right" vertical="center" wrapText="1"/>
    </xf>
    <xf numFmtId="3" fontId="3" fillId="2" borderId="1" xfId="10" applyNumberFormat="1" applyFont="1" applyFill="1" applyBorder="1" applyAlignment="1" applyProtection="1">
      <alignment horizontal="center" vertical="center" wrapText="1"/>
    </xf>
    <xf numFmtId="0" fontId="39" fillId="2" borderId="1" xfId="64" applyFont="1" applyFill="1" applyBorder="1" applyAlignment="1">
      <alignment horizontal="center" vertical="center"/>
    </xf>
    <xf numFmtId="3" fontId="3" fillId="2" borderId="1" xfId="64" applyNumberFormat="1" applyFont="1" applyFill="1" applyBorder="1" applyAlignment="1">
      <alignment horizontal="justify" vertical="center" wrapText="1"/>
    </xf>
    <xf numFmtId="3" fontId="8" fillId="2" borderId="1" xfId="1" quotePrefix="1" applyNumberFormat="1" applyFont="1" applyFill="1" applyBorder="1" applyAlignment="1">
      <alignment horizontal="right" vertical="center" wrapText="1"/>
    </xf>
    <xf numFmtId="0" fontId="3" fillId="2" borderId="0" xfId="64" applyFont="1" applyFill="1" applyAlignment="1">
      <alignment horizontal="center" vertical="center"/>
    </xf>
    <xf numFmtId="0" fontId="7" fillId="3" borderId="11" xfId="64" applyFont="1" applyFill="1" applyBorder="1" applyAlignment="1">
      <alignment horizontal="justify" vertical="center" wrapText="1"/>
    </xf>
    <xf numFmtId="0" fontId="7" fillId="3" borderId="11" xfId="64" applyFont="1" applyFill="1" applyBorder="1" applyAlignment="1">
      <alignment horizontal="center" vertical="center"/>
    </xf>
    <xf numFmtId="49" fontId="7" fillId="3" borderId="11" xfId="64" applyNumberFormat="1" applyFont="1" applyFill="1" applyBorder="1" applyAlignment="1">
      <alignment horizontal="center" vertical="center" wrapText="1"/>
    </xf>
    <xf numFmtId="0" fontId="7" fillId="3" borderId="11" xfId="64" applyFont="1" applyFill="1" applyBorder="1" applyAlignment="1">
      <alignment horizontal="center" vertical="center" wrapText="1"/>
    </xf>
    <xf numFmtId="3" fontId="7" fillId="3" borderId="11" xfId="64" applyNumberFormat="1" applyFont="1" applyFill="1" applyBorder="1" applyAlignment="1">
      <alignment horizontal="center" vertical="center" wrapText="1"/>
    </xf>
    <xf numFmtId="3" fontId="7" fillId="2" borderId="1" xfId="10" applyNumberFormat="1" applyFont="1" applyFill="1" applyBorder="1" applyAlignment="1">
      <alignment horizontal="right" vertical="center" wrapText="1"/>
    </xf>
    <xf numFmtId="1" fontId="7" fillId="2" borderId="1" xfId="64" applyNumberFormat="1"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0" fontId="7" fillId="2" borderId="1" xfId="64" quotePrefix="1" applyFont="1" applyFill="1" applyBorder="1" applyAlignment="1">
      <alignment horizontal="center" vertical="center"/>
    </xf>
    <xf numFmtId="173" fontId="7" fillId="2" borderId="1" xfId="13" applyNumberFormat="1" applyFont="1" applyFill="1" applyBorder="1" applyAlignment="1">
      <alignment horizontal="center" vertical="center" wrapText="1"/>
    </xf>
    <xf numFmtId="1" fontId="7" fillId="2" borderId="8" xfId="1" applyNumberFormat="1" applyFont="1" applyFill="1" applyBorder="1" applyAlignment="1">
      <alignment horizontal="center" vertical="center" wrapText="1"/>
    </xf>
    <xf numFmtId="1" fontId="7" fillId="2" borderId="8" xfId="1" applyNumberFormat="1" applyFont="1" applyFill="1" applyBorder="1" applyAlignment="1">
      <alignment horizontal="justify" vertical="center" wrapText="1"/>
    </xf>
    <xf numFmtId="1" fontId="7" fillId="2" borderId="8" xfId="1" quotePrefix="1" applyNumberFormat="1" applyFont="1" applyFill="1" applyBorder="1" applyAlignment="1">
      <alignment horizontal="center" vertical="center" wrapText="1"/>
    </xf>
    <xf numFmtId="3" fontId="3" fillId="2" borderId="1" xfId="160" applyNumberFormat="1" applyFont="1" applyFill="1" applyBorder="1" applyAlignment="1">
      <alignment horizontal="right" vertical="center" wrapText="1"/>
    </xf>
    <xf numFmtId="3" fontId="3" fillId="2" borderId="1" xfId="160" applyNumberFormat="1" applyFont="1" applyFill="1" applyBorder="1" applyAlignment="1">
      <alignment horizontal="right" vertical="center"/>
    </xf>
    <xf numFmtId="1" fontId="8" fillId="2" borderId="5" xfId="1" applyNumberFormat="1" applyFont="1" applyFill="1" applyBorder="1" applyAlignment="1">
      <alignment horizontal="center" vertical="center" wrapText="1"/>
    </xf>
    <xf numFmtId="0" fontId="8" fillId="2" borderId="5" xfId="168" applyFont="1" applyFill="1" applyBorder="1" applyAlignment="1">
      <alignment horizontal="justify" vertical="center" wrapText="1"/>
    </xf>
    <xf numFmtId="0" fontId="8" fillId="2" borderId="5" xfId="168" applyFont="1" applyFill="1" applyBorder="1" applyAlignment="1">
      <alignment horizontal="center" vertical="center" wrapText="1"/>
    </xf>
    <xf numFmtId="1" fontId="8" fillId="2" borderId="5" xfId="1" applyNumberFormat="1" applyFont="1" applyFill="1" applyBorder="1" applyAlignment="1">
      <alignment horizontal="justify" vertical="center" wrapText="1"/>
    </xf>
    <xf numFmtId="1" fontId="8" fillId="2" borderId="5" xfId="1" quotePrefix="1" applyNumberFormat="1" applyFont="1" applyFill="1" applyBorder="1" applyAlignment="1">
      <alignment horizontal="center" vertical="center" wrapText="1"/>
    </xf>
    <xf numFmtId="0" fontId="8" fillId="2" borderId="5" xfId="64" applyFont="1" applyFill="1" applyBorder="1" applyAlignment="1">
      <alignment horizontal="center" vertical="center" wrapText="1"/>
    </xf>
    <xf numFmtId="164" fontId="8" fillId="2" borderId="5" xfId="8" applyNumberFormat="1" applyFont="1" applyFill="1" applyBorder="1" applyAlignment="1" applyProtection="1">
      <alignment horizontal="center" vertical="center" wrapText="1"/>
    </xf>
    <xf numFmtId="3" fontId="8" fillId="2" borderId="5" xfId="8" applyNumberFormat="1" applyFont="1" applyFill="1" applyBorder="1" applyAlignment="1" applyProtection="1">
      <alignment horizontal="right" vertical="center" wrapText="1"/>
    </xf>
    <xf numFmtId="3" fontId="8" fillId="2" borderId="5" xfId="10" applyNumberFormat="1" applyFont="1" applyFill="1" applyBorder="1" applyAlignment="1">
      <alignment horizontal="right" vertical="center" wrapText="1"/>
    </xf>
    <xf numFmtId="3" fontId="8" fillId="2" borderId="5" xfId="64" applyNumberFormat="1" applyFont="1" applyFill="1" applyBorder="1" applyAlignment="1">
      <alignment horizontal="right" vertical="center" wrapText="1"/>
    </xf>
    <xf numFmtId="0" fontId="3" fillId="2" borderId="8" xfId="64" applyFont="1" applyFill="1" applyBorder="1" applyAlignment="1">
      <alignment horizontal="center" vertical="center" wrapText="1"/>
    </xf>
    <xf numFmtId="0" fontId="3" fillId="2" borderId="1" xfId="59" quotePrefix="1" applyFont="1" applyFill="1" applyBorder="1" applyAlignment="1">
      <alignment horizontal="center" vertical="center" wrapText="1"/>
    </xf>
    <xf numFmtId="0" fontId="3" fillId="2" borderId="1" xfId="61" applyFont="1" applyFill="1" applyBorder="1" applyAlignment="1">
      <alignment horizontal="justify" vertical="center" wrapText="1"/>
    </xf>
    <xf numFmtId="0" fontId="8" fillId="2" borderId="1" xfId="161" applyFont="1" applyFill="1" applyBorder="1" applyAlignment="1">
      <alignment horizontal="center" vertical="center" wrapText="1"/>
    </xf>
    <xf numFmtId="3" fontId="7" fillId="2" borderId="1" xfId="64" applyNumberFormat="1" applyFont="1" applyFill="1" applyBorder="1" applyAlignment="1">
      <alignment vertical="center"/>
    </xf>
    <xf numFmtId="3" fontId="31" fillId="2" borderId="1" xfId="1" applyNumberFormat="1" applyFont="1" applyFill="1" applyBorder="1" applyAlignment="1">
      <alignment horizontal="center" vertical="center" wrapText="1"/>
    </xf>
    <xf numFmtId="0" fontId="28" fillId="2" borderId="0" xfId="64" applyFont="1" applyFill="1" applyAlignment="1">
      <alignment horizontal="center" vertical="center" wrapText="1"/>
    </xf>
    <xf numFmtId="0" fontId="27" fillId="2" borderId="1" xfId="64" applyFont="1" applyFill="1" applyBorder="1" applyAlignment="1">
      <alignment horizontal="center" vertical="center"/>
    </xf>
    <xf numFmtId="173" fontId="20" fillId="2" borderId="0" xfId="13" applyNumberFormat="1" applyFont="1" applyFill="1" applyAlignment="1">
      <alignment vertical="center"/>
    </xf>
    <xf numFmtId="3" fontId="43" fillId="2" borderId="1" xfId="13" applyNumberFormat="1" applyFont="1" applyFill="1" applyBorder="1" applyAlignment="1">
      <alignment horizontal="center" vertical="center" wrapText="1"/>
    </xf>
    <xf numFmtId="10" fontId="3" fillId="2" borderId="1" xfId="64" applyNumberFormat="1" applyFont="1" applyFill="1" applyBorder="1" applyAlignment="1">
      <alignment horizontal="justify" vertical="center"/>
    </xf>
    <xf numFmtId="10" fontId="29" fillId="2" borderId="0" xfId="64" applyNumberFormat="1" applyFont="1" applyFill="1" applyAlignment="1">
      <alignment horizontal="justify" vertical="center"/>
    </xf>
    <xf numFmtId="4" fontId="3" fillId="0" borderId="1" xfId="64" applyNumberFormat="1" applyFont="1" applyBorder="1" applyAlignment="1">
      <alignment horizontal="justify" vertical="center"/>
    </xf>
    <xf numFmtId="4" fontId="3" fillId="0" borderId="1" xfId="64" applyNumberFormat="1" applyFont="1" applyBorder="1" applyAlignment="1">
      <alignment horizontal="justify" vertical="center" wrapText="1"/>
    </xf>
    <xf numFmtId="4" fontId="3" fillId="2" borderId="1" xfId="64" applyNumberFormat="1" applyFont="1" applyFill="1" applyBorder="1" applyAlignment="1">
      <alignment horizontal="justify" vertical="center"/>
    </xf>
    <xf numFmtId="4" fontId="3" fillId="2" borderId="1" xfId="64" applyNumberFormat="1" applyFont="1" applyFill="1" applyBorder="1" applyAlignment="1">
      <alignment horizontal="justify" vertical="center" wrapText="1"/>
    </xf>
    <xf numFmtId="9" fontId="3" fillId="2" borderId="1" xfId="174" applyNumberFormat="1" applyFont="1" applyFill="1" applyBorder="1" applyAlignment="1">
      <alignment vertical="center"/>
    </xf>
    <xf numFmtId="9" fontId="3" fillId="2" borderId="1" xfId="174" applyFont="1" applyFill="1" applyBorder="1" applyAlignment="1">
      <alignment horizontal="right" vertical="center" wrapText="1"/>
    </xf>
    <xf numFmtId="9" fontId="32" fillId="2" borderId="1" xfId="174" applyFont="1" applyFill="1" applyBorder="1" applyAlignment="1">
      <alignment horizontal="right" vertical="center"/>
    </xf>
    <xf numFmtId="9" fontId="3" fillId="2" borderId="1" xfId="174" applyFont="1" applyFill="1" applyBorder="1" applyAlignment="1">
      <alignment horizontal="right" vertical="center"/>
    </xf>
    <xf numFmtId="164" fontId="41" fillId="2" borderId="0" xfId="175" applyNumberFormat="1" applyFont="1" applyFill="1" applyAlignment="1">
      <alignment vertical="center"/>
    </xf>
    <xf numFmtId="164" fontId="8" fillId="2" borderId="0" xfId="175" applyNumberFormat="1" applyFont="1" applyFill="1" applyAlignment="1">
      <alignment vertical="center"/>
    </xf>
    <xf numFmtId="0" fontId="27" fillId="2" borderId="1" xfId="64" applyFont="1" applyFill="1" applyBorder="1" applyAlignment="1">
      <alignment horizontal="justify" vertical="center"/>
    </xf>
    <xf numFmtId="164" fontId="42" fillId="2" borderId="0" xfId="175" applyNumberFormat="1" applyFont="1" applyFill="1" applyAlignment="1">
      <alignment vertical="center"/>
    </xf>
    <xf numFmtId="10" fontId="41" fillId="2" borderId="0" xfId="174" applyNumberFormat="1" applyFont="1" applyFill="1" applyAlignment="1">
      <alignment vertical="center"/>
    </xf>
    <xf numFmtId="164" fontId="29" fillId="2" borderId="0" xfId="175" applyNumberFormat="1" applyFont="1" applyFill="1" applyAlignment="1">
      <alignment vertical="center"/>
    </xf>
    <xf numFmtId="164" fontId="7" fillId="2" borderId="0" xfId="175" applyNumberFormat="1" applyFont="1" applyFill="1" applyAlignment="1">
      <alignment vertical="center"/>
    </xf>
    <xf numFmtId="164" fontId="20" fillId="2" borderId="0" xfId="175" applyNumberFormat="1" applyFont="1" applyFill="1" applyAlignment="1">
      <alignment vertical="center"/>
    </xf>
    <xf numFmtId="164" fontId="32" fillId="2" borderId="0" xfId="175" applyNumberFormat="1" applyFont="1" applyFill="1" applyAlignment="1">
      <alignment vertical="center"/>
    </xf>
    <xf numFmtId="164" fontId="3" fillId="2" borderId="0" xfId="175" applyNumberFormat="1" applyFont="1" applyFill="1" applyAlignment="1">
      <alignment vertical="center"/>
    </xf>
    <xf numFmtId="164" fontId="36" fillId="2" borderId="0" xfId="175" applyNumberFormat="1" applyFont="1" applyFill="1" applyAlignment="1">
      <alignment vertical="center"/>
    </xf>
    <xf numFmtId="164" fontId="37" fillId="2" borderId="0" xfId="175" applyNumberFormat="1" applyFont="1" applyFill="1" applyAlignment="1">
      <alignment vertical="center"/>
    </xf>
    <xf numFmtId="164" fontId="38" fillId="2" borderId="0" xfId="175" applyNumberFormat="1" applyFont="1" applyFill="1" applyAlignment="1">
      <alignment vertical="center"/>
    </xf>
    <xf numFmtId="164" fontId="35" fillId="2" borderId="0" xfId="175" applyNumberFormat="1" applyFont="1" applyFill="1" applyAlignment="1">
      <alignment vertical="center"/>
    </xf>
    <xf numFmtId="164" fontId="34" fillId="2" borderId="0" xfId="175" applyNumberFormat="1" applyFont="1" applyFill="1" applyAlignment="1">
      <alignment vertical="center"/>
    </xf>
    <xf numFmtId="164" fontId="29" fillId="2" borderId="0" xfId="175" applyNumberFormat="1" applyFont="1" applyFill="1"/>
    <xf numFmtId="164" fontId="36" fillId="2" borderId="0" xfId="64" applyNumberFormat="1" applyFont="1" applyFill="1" applyAlignment="1">
      <alignment vertical="center"/>
    </xf>
    <xf numFmtId="9" fontId="36" fillId="2" borderId="0" xfId="174" applyFont="1" applyFill="1" applyAlignment="1">
      <alignment vertical="center"/>
    </xf>
    <xf numFmtId="177" fontId="36" fillId="2" borderId="0" xfId="174" applyNumberFormat="1" applyFont="1" applyFill="1" applyAlignment="1">
      <alignment vertical="center"/>
    </xf>
    <xf numFmtId="10" fontId="36" fillId="2" borderId="0" xfId="174" applyNumberFormat="1" applyFont="1" applyFill="1" applyAlignment="1">
      <alignment vertical="center"/>
    </xf>
    <xf numFmtId="9" fontId="28" fillId="2" borderId="0" xfId="174" applyFont="1" applyFill="1" applyAlignment="1">
      <alignment horizontal="center" vertical="center" wrapText="1"/>
    </xf>
    <xf numFmtId="9" fontId="28" fillId="2" borderId="0" xfId="174" applyFont="1" applyFill="1" applyBorder="1" applyAlignment="1">
      <alignment horizontal="right" vertical="center"/>
    </xf>
    <xf numFmtId="9" fontId="7" fillId="2" borderId="0" xfId="174" applyFont="1" applyFill="1" applyAlignment="1">
      <alignment horizontal="right" vertical="center"/>
    </xf>
    <xf numFmtId="9" fontId="8" fillId="2" borderId="1" xfId="174" applyFont="1" applyFill="1" applyBorder="1" applyAlignment="1">
      <alignment horizontal="right" vertical="center" wrapText="1"/>
    </xf>
    <xf numFmtId="9" fontId="8" fillId="2" borderId="1" xfId="174" applyFont="1" applyFill="1" applyBorder="1" applyAlignment="1">
      <alignment horizontal="right" vertical="center"/>
    </xf>
    <xf numFmtId="9" fontId="43" fillId="2" borderId="1" xfId="174" applyFont="1" applyFill="1" applyBorder="1" applyAlignment="1">
      <alignment horizontal="right" vertical="center"/>
    </xf>
    <xf numFmtId="9" fontId="29" fillId="2" borderId="0" xfId="174" applyFont="1" applyFill="1" applyAlignment="1">
      <alignment horizontal="right"/>
    </xf>
    <xf numFmtId="9" fontId="8" fillId="2" borderId="1" xfId="174" applyFont="1" applyFill="1" applyBorder="1" applyAlignment="1">
      <alignment horizontal="center" vertical="center"/>
    </xf>
    <xf numFmtId="0" fontId="38" fillId="2" borderId="0" xfId="64" applyFont="1" applyFill="1" applyAlignment="1">
      <alignment horizontal="center" vertical="center"/>
    </xf>
    <xf numFmtId="164" fontId="8" fillId="2" borderId="1" xfId="175" applyNumberFormat="1" applyFont="1" applyFill="1" applyBorder="1" applyAlignment="1">
      <alignment horizontal="right" vertical="center" wrapText="1"/>
    </xf>
    <xf numFmtId="164" fontId="3" fillId="2" borderId="1" xfId="175" applyNumberFormat="1" applyFont="1" applyFill="1" applyBorder="1" applyAlignment="1">
      <alignment horizontal="right" vertical="center"/>
    </xf>
    <xf numFmtId="164" fontId="3" fillId="2" borderId="1" xfId="175" applyNumberFormat="1" applyFont="1" applyFill="1" applyBorder="1" applyAlignment="1">
      <alignment vertical="center"/>
    </xf>
    <xf numFmtId="164" fontId="8" fillId="2" borderId="1" xfId="175" applyNumberFormat="1" applyFont="1" applyFill="1" applyBorder="1" applyAlignment="1">
      <alignment horizontal="right" vertical="center"/>
    </xf>
    <xf numFmtId="164" fontId="8" fillId="2" borderId="1" xfId="175" applyNumberFormat="1" applyFont="1" applyFill="1" applyBorder="1" applyAlignment="1">
      <alignment vertical="center"/>
    </xf>
    <xf numFmtId="164" fontId="3" fillId="2" borderId="1" xfId="175" applyNumberFormat="1" applyFont="1" applyFill="1" applyBorder="1" applyAlignment="1">
      <alignment horizontal="right" vertical="center" wrapText="1"/>
    </xf>
    <xf numFmtId="0" fontId="7" fillId="2" borderId="1" xfId="119" applyFont="1" applyFill="1" applyBorder="1" applyAlignment="1">
      <alignment horizontal="justify" vertical="center" wrapText="1"/>
    </xf>
    <xf numFmtId="0" fontId="28" fillId="2" borderId="0" xfId="64" applyFont="1" applyFill="1" applyAlignment="1">
      <alignment horizontal="justify" vertical="center" wrapText="1"/>
    </xf>
    <xf numFmtId="3" fontId="43" fillId="2" borderId="1" xfId="13" applyNumberFormat="1" applyFont="1" applyFill="1" applyBorder="1" applyAlignment="1">
      <alignment horizontal="justify" vertical="center" wrapText="1"/>
    </xf>
    <xf numFmtId="0" fontId="27" fillId="3" borderId="1" xfId="64" applyFont="1" applyFill="1" applyBorder="1" applyAlignment="1">
      <alignment horizontal="justify" vertical="center" wrapText="1"/>
    </xf>
    <xf numFmtId="0" fontId="27" fillId="3" borderId="9" xfId="64" applyFont="1" applyFill="1" applyBorder="1" applyAlignment="1">
      <alignment horizontal="justify" vertical="center" wrapText="1"/>
    </xf>
    <xf numFmtId="1" fontId="7" fillId="2" borderId="1" xfId="1" applyNumberFormat="1" applyFont="1" applyFill="1" applyBorder="1" applyAlignment="1">
      <alignment horizontal="justify" vertical="center" wrapText="1"/>
    </xf>
    <xf numFmtId="165" fontId="27" fillId="2" borderId="1" xfId="64" applyNumberFormat="1" applyFont="1" applyFill="1" applyBorder="1" applyAlignment="1">
      <alignment horizontal="justify" vertical="center" wrapText="1"/>
    </xf>
    <xf numFmtId="165" fontId="7" fillId="2" borderId="1" xfId="64" applyNumberFormat="1" applyFont="1" applyFill="1" applyBorder="1" applyAlignment="1">
      <alignment horizontal="justify" vertical="center" wrapText="1"/>
    </xf>
    <xf numFmtId="0" fontId="27" fillId="2" borderId="1" xfId="64" applyFont="1" applyFill="1" applyBorder="1" applyAlignment="1">
      <alignment horizontal="justify" vertical="center" wrapText="1"/>
    </xf>
    <xf numFmtId="0" fontId="7" fillId="2" borderId="8" xfId="168" applyFont="1" applyFill="1" applyBorder="1" applyAlignment="1">
      <alignment horizontal="justify" vertical="center" wrapText="1"/>
    </xf>
    <xf numFmtId="164" fontId="38" fillId="2" borderId="0" xfId="64" applyNumberFormat="1" applyFont="1" applyFill="1" applyAlignment="1">
      <alignment vertical="center"/>
    </xf>
    <xf numFmtId="3" fontId="31" fillId="2" borderId="1" xfId="1" applyNumberFormat="1" applyFont="1" applyFill="1" applyBorder="1" applyAlignment="1">
      <alignment horizontal="center" vertical="center" wrapText="1"/>
    </xf>
    <xf numFmtId="177" fontId="38" fillId="2" borderId="0" xfId="174" applyNumberFormat="1" applyFont="1" applyFill="1" applyAlignment="1">
      <alignment vertical="center"/>
    </xf>
    <xf numFmtId="43" fontId="38" fillId="2" borderId="0" xfId="175" applyFont="1" applyFill="1" applyAlignment="1">
      <alignment vertical="center"/>
    </xf>
    <xf numFmtId="164" fontId="32" fillId="2" borderId="1" xfId="175" applyNumberFormat="1" applyFont="1" applyFill="1" applyBorder="1" applyAlignment="1">
      <alignment vertical="center"/>
    </xf>
    <xf numFmtId="0" fontId="33" fillId="2" borderId="1" xfId="64" applyFont="1" applyFill="1" applyBorder="1" applyAlignment="1">
      <alignment horizontal="justify" vertical="center"/>
    </xf>
    <xf numFmtId="0" fontId="33" fillId="2" borderId="1" xfId="64" applyFont="1" applyFill="1" applyBorder="1" applyAlignment="1">
      <alignment vertical="center"/>
    </xf>
    <xf numFmtId="49" fontId="7" fillId="2" borderId="1" xfId="6" quotePrefix="1" applyNumberFormat="1" applyFont="1" applyFill="1" applyBorder="1" applyAlignment="1">
      <alignment horizontal="center" vertical="center" wrapText="1"/>
    </xf>
    <xf numFmtId="164" fontId="7" fillId="2" borderId="1" xfId="18" applyNumberFormat="1" applyFont="1" applyFill="1" applyBorder="1" applyAlignment="1">
      <alignment horizontal="center" vertical="center" wrapText="1"/>
    </xf>
    <xf numFmtId="164" fontId="7" fillId="2" borderId="1" xfId="42" applyNumberFormat="1" applyFont="1" applyFill="1" applyBorder="1" applyAlignment="1">
      <alignment horizontal="right" vertical="center" wrapText="1"/>
    </xf>
    <xf numFmtId="3" fontId="7" fillId="2" borderId="1" xfId="13" applyNumberFormat="1" applyFont="1" applyFill="1" applyBorder="1" applyAlignment="1">
      <alignment vertical="center" wrapText="1"/>
    </xf>
    <xf numFmtId="10" fontId="8" fillId="2" borderId="1" xfId="174" applyNumberFormat="1" applyFont="1" applyFill="1" applyBorder="1" applyAlignment="1">
      <alignment horizontal="right" vertical="center"/>
    </xf>
    <xf numFmtId="0" fontId="30" fillId="2" borderId="13" xfId="64" applyFont="1" applyFill="1" applyBorder="1" applyAlignment="1">
      <alignment horizontal="left"/>
    </xf>
    <xf numFmtId="0" fontId="30" fillId="2" borderId="0" xfId="64" applyFont="1" applyFill="1" applyBorder="1" applyAlignment="1">
      <alignment horizontal="left"/>
    </xf>
    <xf numFmtId="9" fontId="31" fillId="2" borderId="1" xfId="174" applyFont="1" applyFill="1" applyBorder="1" applyAlignment="1">
      <alignment horizontal="center" vertical="center" wrapText="1"/>
    </xf>
    <xf numFmtId="3" fontId="31" fillId="2" borderId="12" xfId="1" applyNumberFormat="1" applyFont="1" applyFill="1" applyBorder="1" applyAlignment="1">
      <alignment horizontal="center" vertical="center" wrapText="1"/>
    </xf>
    <xf numFmtId="3" fontId="31" fillId="2" borderId="3" xfId="1" applyNumberFormat="1" applyFont="1" applyFill="1" applyBorder="1" applyAlignment="1">
      <alignment horizontal="center" vertical="center" wrapText="1"/>
    </xf>
    <xf numFmtId="0" fontId="31" fillId="2" borderId="4" xfId="119" applyFont="1" applyFill="1" applyBorder="1" applyAlignment="1">
      <alignment horizontal="center" vertical="center"/>
    </xf>
    <xf numFmtId="0" fontId="31" fillId="2" borderId="6" xfId="119" applyFont="1" applyFill="1" applyBorder="1" applyAlignment="1">
      <alignment horizontal="center" vertical="center"/>
    </xf>
    <xf numFmtId="0" fontId="27" fillId="2" borderId="4" xfId="158" applyFont="1" applyFill="1" applyBorder="1" applyAlignment="1">
      <alignment horizontal="center" vertical="center"/>
    </xf>
    <xf numFmtId="0" fontId="27" fillId="2" borderId="6" xfId="158" applyFont="1" applyFill="1" applyBorder="1" applyAlignment="1">
      <alignment horizontal="center" vertical="center"/>
    </xf>
    <xf numFmtId="3" fontId="31" fillId="2" borderId="1" xfId="1" applyNumberFormat="1" applyFont="1" applyFill="1" applyBorder="1" applyAlignment="1">
      <alignment horizontal="center" vertical="center" wrapText="1"/>
    </xf>
    <xf numFmtId="10" fontId="31" fillId="2" borderId="1" xfId="157" applyNumberFormat="1" applyFont="1" applyFill="1" applyBorder="1" applyAlignment="1">
      <alignment horizontal="center" vertical="center" wrapText="1"/>
    </xf>
    <xf numFmtId="3" fontId="31" fillId="2" borderId="4" xfId="1" applyNumberFormat="1" applyFont="1" applyFill="1" applyBorder="1" applyAlignment="1">
      <alignment horizontal="center" vertical="center" wrapText="1"/>
    </xf>
    <xf numFmtId="3" fontId="31" fillId="2" borderId="5" xfId="1" applyNumberFormat="1" applyFont="1" applyFill="1" applyBorder="1" applyAlignment="1">
      <alignment horizontal="center" vertical="center" wrapText="1"/>
    </xf>
    <xf numFmtId="3" fontId="31" fillId="2" borderId="6" xfId="1" applyNumberFormat="1" applyFont="1" applyFill="1" applyBorder="1" applyAlignment="1">
      <alignment horizontal="center" vertical="center" wrapText="1"/>
    </xf>
    <xf numFmtId="10" fontId="31" fillId="2" borderId="4" xfId="1" applyNumberFormat="1" applyFont="1" applyFill="1" applyBorder="1" applyAlignment="1">
      <alignment horizontal="center" vertical="center" wrapText="1"/>
    </xf>
    <xf numFmtId="10" fontId="31" fillId="2" borderId="5" xfId="1" applyNumberFormat="1" applyFont="1" applyFill="1" applyBorder="1" applyAlignment="1">
      <alignment horizontal="center" vertical="center" wrapText="1"/>
    </xf>
    <xf numFmtId="10" fontId="31" fillId="2" borderId="6" xfId="1" applyNumberFormat="1" applyFont="1" applyFill="1" applyBorder="1" applyAlignment="1">
      <alignment horizontal="center" vertical="center" wrapText="1"/>
    </xf>
    <xf numFmtId="0" fontId="44" fillId="2" borderId="0" xfId="64" applyFont="1" applyFill="1" applyAlignment="1">
      <alignment horizontal="center" vertical="center"/>
    </xf>
    <xf numFmtId="1" fontId="44" fillId="2" borderId="0" xfId="1" applyNumberFormat="1" applyFont="1" applyFill="1" applyAlignment="1">
      <alignment horizontal="center" vertical="center" wrapText="1"/>
    </xf>
    <xf numFmtId="0" fontId="28" fillId="2" borderId="0" xfId="64" applyFont="1" applyFill="1" applyAlignment="1">
      <alignment horizontal="center" vertical="center" wrapText="1"/>
    </xf>
    <xf numFmtId="10" fontId="28" fillId="2" borderId="2" xfId="64" applyNumberFormat="1" applyFont="1" applyFill="1" applyBorder="1" applyAlignment="1">
      <alignment horizontal="center" vertical="center"/>
    </xf>
    <xf numFmtId="3" fontId="31" fillId="2" borderId="1" xfId="1" applyNumberFormat="1" applyFont="1" applyFill="1" applyBorder="1" applyAlignment="1">
      <alignment horizontal="justify" vertical="center" wrapText="1"/>
    </xf>
    <xf numFmtId="10" fontId="31" fillId="2" borderId="1" xfId="1" applyNumberFormat="1" applyFont="1" applyFill="1" applyBorder="1" applyAlignment="1">
      <alignment horizontal="center" vertical="center" wrapText="1"/>
    </xf>
    <xf numFmtId="0" fontId="31" fillId="2" borderId="1" xfId="64" applyFont="1" applyFill="1" applyBorder="1" applyAlignment="1">
      <alignment horizontal="center" vertical="center" wrapText="1"/>
    </xf>
    <xf numFmtId="0" fontId="29" fillId="2" borderId="13" xfId="64" applyFont="1" applyFill="1" applyBorder="1" applyAlignment="1">
      <alignment horizontal="left" vertical="center"/>
    </xf>
    <xf numFmtId="0" fontId="44" fillId="2" borderId="0" xfId="64" applyFont="1" applyFill="1" applyAlignment="1">
      <alignment horizontal="center"/>
    </xf>
    <xf numFmtId="10" fontId="28" fillId="2" borderId="2" xfId="64" applyNumberFormat="1" applyFont="1" applyFill="1" applyBorder="1" applyAlignment="1">
      <alignment horizontal="center"/>
    </xf>
  </cellXfs>
  <cellStyles count="176">
    <cellStyle name="Comma" xfId="175" builtinId="3"/>
    <cellStyle name="Comma [0] 15" xfId="7"/>
    <cellStyle name="Comma [0] 2" xfId="4"/>
    <cellStyle name="Comma [0] 2 10" xfId="156"/>
    <cellStyle name="Comma [0] 3" xfId="160"/>
    <cellStyle name="Comma 10 10 10" xfId="8"/>
    <cellStyle name="Comma 10 10 10 2" xfId="9"/>
    <cellStyle name="Comma 10 10 2" xfId="2"/>
    <cellStyle name="Comma 10 10 2 2" xfId="10"/>
    <cellStyle name="Comma 10 10 2 2 4" xfId="11"/>
    <cellStyle name="Comma 10 10 5" xfId="12"/>
    <cellStyle name="Comma 10 15" xfId="13"/>
    <cellStyle name="Comma 10 16" xfId="14"/>
    <cellStyle name="Comma 10 19" xfId="171"/>
    <cellStyle name="Comma 10 2 6" xfId="15"/>
    <cellStyle name="Comma 10 3" xfId="16"/>
    <cellStyle name="Comma 16 3 2 2 2 3" xfId="17"/>
    <cellStyle name="Comma 16 3 2 2 2 3 3" xfId="163"/>
    <cellStyle name="Comma 16 3 2 2 5" xfId="18"/>
    <cellStyle name="Comma 16 3 2 2 5 2" xfId="19"/>
    <cellStyle name="Comma 16 3 3 10" xfId="20"/>
    <cellStyle name="Comma 16 3 3 6" xfId="21"/>
    <cellStyle name="Comma 2" xfId="22"/>
    <cellStyle name="Comma 2 10 2 3" xfId="23"/>
    <cellStyle name="Comma 2 2" xfId="24"/>
    <cellStyle name="Comma 2 2 2" xfId="25"/>
    <cellStyle name="Comma 2 2 2 24" xfId="26"/>
    <cellStyle name="Comma 2 28 2 4" xfId="27"/>
    <cellStyle name="Comma 2 3" xfId="28"/>
    <cellStyle name="Comma 2 30" xfId="29"/>
    <cellStyle name="Comma 2 31" xfId="30"/>
    <cellStyle name="Comma 2 31 2" xfId="31"/>
    <cellStyle name="Comma 2 7" xfId="32"/>
    <cellStyle name="Comma 3" xfId="33"/>
    <cellStyle name="Comma 3 2" xfId="169"/>
    <cellStyle name="Comma 4" xfId="34"/>
    <cellStyle name="Comma 4 18" xfId="35"/>
    <cellStyle name="Comma 4 2" xfId="173"/>
    <cellStyle name="Comma 5" xfId="36"/>
    <cellStyle name="Comma 516" xfId="37"/>
    <cellStyle name="Comma 516 2" xfId="38"/>
    <cellStyle name="Comma 521 2" xfId="39"/>
    <cellStyle name="Comma 523" xfId="40"/>
    <cellStyle name="Comma 53 6" xfId="41"/>
    <cellStyle name="Comma 530" xfId="42"/>
    <cellStyle name="Comma 530 2" xfId="43"/>
    <cellStyle name="Comma 531" xfId="44"/>
    <cellStyle name="Comma 535" xfId="45"/>
    <cellStyle name="Comma 57 5" xfId="46"/>
    <cellStyle name="Comma 57 7" xfId="47"/>
    <cellStyle name="Comma 59" xfId="48"/>
    <cellStyle name="Comma 59 2" xfId="49"/>
    <cellStyle name="Comma 59 4" xfId="50"/>
    <cellStyle name="Comma 59 4 2" xfId="51"/>
    <cellStyle name="Comma 6" xfId="52"/>
    <cellStyle name="Comma 77" xfId="53"/>
    <cellStyle name="Comma 8 2" xfId="54"/>
    <cellStyle name="Comma 80" xfId="55"/>
    <cellStyle name="Ledger 17 x 11 in" xfId="56"/>
    <cellStyle name="Normal" xfId="0" builtinId="0"/>
    <cellStyle name="Normal - Style1 2 2" xfId="57"/>
    <cellStyle name="Normal 10" xfId="58"/>
    <cellStyle name="Normal 10 10" xfId="59"/>
    <cellStyle name="Normal 10 2" xfId="60"/>
    <cellStyle name="Normal 10 2 14" xfId="61"/>
    <cellStyle name="Normal 10 2 4" xfId="62"/>
    <cellStyle name="Normal 100" xfId="63"/>
    <cellStyle name="Normal 101" xfId="64"/>
    <cellStyle name="Normal 102" xfId="65"/>
    <cellStyle name="Normal 103" xfId="66"/>
    <cellStyle name="Normal 104" xfId="67"/>
    <cellStyle name="Normal 11" xfId="68"/>
    <cellStyle name="Normal 11 4" xfId="69"/>
    <cellStyle name="Normal 12 2" xfId="70"/>
    <cellStyle name="Normal 15" xfId="71"/>
    <cellStyle name="Normal 166 2 4" xfId="72"/>
    <cellStyle name="Normal 166 6" xfId="73"/>
    <cellStyle name="Normal 167" xfId="74"/>
    <cellStyle name="Normal 168" xfId="75"/>
    <cellStyle name="Normal 170 2" xfId="76"/>
    <cellStyle name="Normal 172 2" xfId="77"/>
    <cellStyle name="Normal 174" xfId="78"/>
    <cellStyle name="Normal 174 7" xfId="79"/>
    <cellStyle name="Normal 178" xfId="6"/>
    <cellStyle name="Normal 18" xfId="80"/>
    <cellStyle name="Normal 18 2 2" xfId="81"/>
    <cellStyle name="Normal 181" xfId="82"/>
    <cellStyle name="Normal 187" xfId="83"/>
    <cellStyle name="Normal 188" xfId="84"/>
    <cellStyle name="Normal 189" xfId="85"/>
    <cellStyle name="Normal 190" xfId="86"/>
    <cellStyle name="Normal 192" xfId="166"/>
    <cellStyle name="Normal 2" xfId="5"/>
    <cellStyle name="Normal 2 10" xfId="167"/>
    <cellStyle name="Normal 2 2" xfId="3"/>
    <cellStyle name="Normal 2 2 10" xfId="164"/>
    <cellStyle name="Normal 2 2 2" xfId="165"/>
    <cellStyle name="Normal 2 2 3" xfId="87"/>
    <cellStyle name="Normal 2 3" xfId="88"/>
    <cellStyle name="Normal 2 3 4" xfId="89"/>
    <cellStyle name="Normal 2 4" xfId="90"/>
    <cellStyle name="Normal 2 4 2" xfId="170"/>
    <cellStyle name="Normal 2 40" xfId="91"/>
    <cellStyle name="Normal 2 43" xfId="172"/>
    <cellStyle name="Normal 20" xfId="168"/>
    <cellStyle name="Normal 21" xfId="92"/>
    <cellStyle name="Normal 21 2" xfId="161"/>
    <cellStyle name="Normal 21 3 2" xfId="93"/>
    <cellStyle name="Normal 21 4" xfId="94"/>
    <cellStyle name="Normal 21 4 2 2" xfId="95"/>
    <cellStyle name="Normal 22" xfId="162"/>
    <cellStyle name="Normal 3" xfId="96"/>
    <cellStyle name="Normal 3 2" xfId="97"/>
    <cellStyle name="Normal 3 2 12" xfId="98"/>
    <cellStyle name="Normal 3 3 3" xfId="99"/>
    <cellStyle name="Normal 39 3" xfId="100"/>
    <cellStyle name="Normal 44" xfId="101"/>
    <cellStyle name="Normal 45" xfId="102"/>
    <cellStyle name="Normal 47" xfId="103"/>
    <cellStyle name="Normal 47 2" xfId="104"/>
    <cellStyle name="Normal 47 4" xfId="105"/>
    <cellStyle name="Normal 5" xfId="106"/>
    <cellStyle name="Normal 54" xfId="107"/>
    <cellStyle name="Normal 56" xfId="108"/>
    <cellStyle name="Normal 57" xfId="109"/>
    <cellStyle name="Normal 58" xfId="110"/>
    <cellStyle name="Normal 59" xfId="111"/>
    <cellStyle name="Normal 60" xfId="112"/>
    <cellStyle name="Normal 61" xfId="113"/>
    <cellStyle name="Normal 62" xfId="114"/>
    <cellStyle name="Normal 63" xfId="115"/>
    <cellStyle name="Normal 64" xfId="116"/>
    <cellStyle name="Normal 64 2" xfId="117"/>
    <cellStyle name="Normal 65" xfId="118"/>
    <cellStyle name="Normal 65 2" xfId="119"/>
    <cellStyle name="Normal 65 2 2" xfId="158"/>
    <cellStyle name="Normal 66" xfId="120"/>
    <cellStyle name="Normal 67" xfId="121"/>
    <cellStyle name="Normal 68" xfId="122"/>
    <cellStyle name="Normal 69" xfId="123"/>
    <cellStyle name="Normal 70" xfId="124"/>
    <cellStyle name="Normal 71" xfId="125"/>
    <cellStyle name="Normal 71 3" xfId="126"/>
    <cellStyle name="Normal 72" xfId="127"/>
    <cellStyle name="Normal 73" xfId="128"/>
    <cellStyle name="Normal 74" xfId="129"/>
    <cellStyle name="Normal 75" xfId="130"/>
    <cellStyle name="Normal 76" xfId="131"/>
    <cellStyle name="Normal 77" xfId="132"/>
    <cellStyle name="Normal 78" xfId="133"/>
    <cellStyle name="Normal 79" xfId="134"/>
    <cellStyle name="Normal 80" xfId="135"/>
    <cellStyle name="Normal 82" xfId="136"/>
    <cellStyle name="Normal 83" xfId="137"/>
    <cellStyle name="Normal 83 2" xfId="138"/>
    <cellStyle name="Normal 84" xfId="139"/>
    <cellStyle name="Normal 85" xfId="140"/>
    <cellStyle name="Normal 86" xfId="141"/>
    <cellStyle name="Normal 87" xfId="142"/>
    <cellStyle name="Normal 88" xfId="143"/>
    <cellStyle name="Normal 89" xfId="144"/>
    <cellStyle name="Normal 90" xfId="145"/>
    <cellStyle name="Normal 91" xfId="146"/>
    <cellStyle name="Normal 92" xfId="147"/>
    <cellStyle name="Normal 93" xfId="148"/>
    <cellStyle name="Normal 94" xfId="149"/>
    <cellStyle name="Normal 95" xfId="150"/>
    <cellStyle name="Normal 96" xfId="151"/>
    <cellStyle name="Normal 97" xfId="152"/>
    <cellStyle name="Normal_Bieu mau (CV )" xfId="1"/>
    <cellStyle name="Normal_Bieu mau (CV ) 2 2" xfId="159"/>
    <cellStyle name="Normal_Bieu mau (CV ) 2_Bieu_mau tiep To SKH_BAO CAO Tong hop XDCB 2016-ok" xfId="155"/>
    <cellStyle name="Percent" xfId="174" builtinId="5"/>
    <cellStyle name="Percent 2" xfId="157"/>
    <cellStyle name="Percent 3" xfId="153"/>
    <cellStyle name="Style 1 2" xfId="154"/>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244;ng%20vi&#7879;c\P.TH\P.TH\C&#244;ng%20v&#259;n\CV%202025\B&#225;o%20c&#225;o%20c&#244;ng%20tr&#236;nh%20&#273;i%20h&#7885;p\T&#224;i%20li&#7879;u%20ph&#7909;c%20v&#7909;%20h&#7885;p%20theo%20GM%2076.GM-STC%20ng&#224;y%2019.11.2025\Danh%20m&#7909;c%20d&#7921;%20&#225;n%20thu&#7897;c%20KHV%20TH%2026-30%20v&#224;%20KHV%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TH 26-30"/>
      <sheetName val="PL KHV 26"/>
      <sheetName val="Danh mục dự án thuộc KHV TH 26-"/>
    </sheetNames>
    <definedNames>
      <definedName name="DSTD_Clear" refersTo="#REF!"/>
      <definedName name="HHUHOI" refersTo="#REF!"/>
    </defined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62"/>
  <sheetViews>
    <sheetView showZeros="0" tabSelected="1" topLeftCell="R1" zoomScale="55" zoomScaleNormal="55" workbookViewId="0">
      <selection activeCell="AH6" sqref="AH6:AH10"/>
    </sheetView>
  </sheetViews>
  <sheetFormatPr defaultColWidth="9.109375" defaultRowHeight="13.8"/>
  <cols>
    <col min="1" max="1" width="10" style="3" customWidth="1"/>
    <col min="2" max="2" width="44.88671875" style="6" customWidth="1"/>
    <col min="3" max="3" width="13.33203125" style="5" customWidth="1"/>
    <col min="4" max="4" width="12.5546875" style="6" hidden="1" customWidth="1"/>
    <col min="5" max="5" width="13.33203125" style="3" hidden="1" customWidth="1"/>
    <col min="6" max="7" width="12.88671875" style="3" hidden="1" customWidth="1"/>
    <col min="8" max="8" width="14.109375" style="3" customWidth="1"/>
    <col min="9" max="9" width="17" style="3" customWidth="1"/>
    <col min="10" max="10" width="16.33203125" style="3" bestFit="1" customWidth="1"/>
    <col min="11" max="11" width="16.6640625" style="3" bestFit="1" customWidth="1"/>
    <col min="12" max="12" width="43.6640625" style="3" hidden="1" customWidth="1"/>
    <col min="13" max="13" width="16.33203125" style="3" hidden="1" customWidth="1"/>
    <col min="14" max="14" width="15.88671875" style="3" hidden="1" customWidth="1"/>
    <col min="15" max="15" width="14.44140625" style="3" hidden="1" customWidth="1"/>
    <col min="16" max="16" width="17.109375" style="7" customWidth="1"/>
    <col min="17" max="17" width="17.44140625" style="3" customWidth="1"/>
    <col min="18" max="18" width="15.44140625" style="3" bestFit="1" customWidth="1"/>
    <col min="19" max="19" width="17" style="3" customWidth="1"/>
    <col min="20" max="20" width="14.88671875" style="3" bestFit="1" customWidth="1"/>
    <col min="21" max="21" width="11.44140625" style="3" hidden="1" customWidth="1"/>
    <col min="22" max="22" width="16" style="3" customWidth="1"/>
    <col min="23" max="23" width="15.5546875" style="3" customWidth="1"/>
    <col min="24" max="24" width="16.33203125" style="3" bestFit="1" customWidth="1"/>
    <col min="25" max="25" width="6.44140625" style="3" hidden="1" customWidth="1"/>
    <col min="26" max="26" width="16.44140625" style="300" customWidth="1"/>
    <col min="27" max="27" width="15.5546875" style="300" hidden="1" customWidth="1"/>
    <col min="28" max="28" width="18" style="300" customWidth="1"/>
    <col min="29" max="29" width="15.5546875" style="300" hidden="1" customWidth="1"/>
    <col min="30" max="30" width="17.109375" style="300" customWidth="1"/>
    <col min="31" max="31" width="14.44140625" style="300" hidden="1" customWidth="1"/>
    <col min="32" max="32" width="17.33203125" style="84" customWidth="1"/>
    <col min="33" max="33" width="17.44140625" style="84" hidden="1" customWidth="1"/>
    <col min="34" max="34" width="39" style="9" customWidth="1"/>
    <col min="35" max="35" width="28.109375" style="289" customWidth="1"/>
    <col min="36" max="36" width="21.88671875" style="3" customWidth="1"/>
    <col min="37" max="37" width="19.88671875" style="3" customWidth="1"/>
    <col min="38" max="16384" width="9.109375" style="3"/>
  </cols>
  <sheetData>
    <row r="1" spans="1:35" ht="29.4" customHeight="1">
      <c r="A1" s="348" t="s">
        <v>0</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279"/>
    </row>
    <row r="2" spans="1:35" s="11" customFormat="1" ht="32.25" customHeight="1">
      <c r="A2" s="349" t="s">
        <v>1022</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280"/>
    </row>
    <row r="3" spans="1:35" s="11" customFormat="1" ht="18.75" customHeight="1">
      <c r="A3" s="350" t="s">
        <v>1015</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280"/>
    </row>
    <row r="4" spans="1:35" s="11" customFormat="1" ht="18.75" customHeight="1">
      <c r="A4" s="260"/>
      <c r="B4" s="310"/>
      <c r="C4" s="260"/>
      <c r="D4" s="260"/>
      <c r="E4" s="260"/>
      <c r="F4" s="260"/>
      <c r="G4" s="260"/>
      <c r="H4" s="260"/>
      <c r="I4" s="260"/>
      <c r="J4" s="260"/>
      <c r="K4" s="260"/>
      <c r="L4" s="260"/>
      <c r="M4" s="260"/>
      <c r="N4" s="260"/>
      <c r="O4" s="260"/>
      <c r="P4" s="260"/>
      <c r="Q4" s="260"/>
      <c r="R4" s="260"/>
      <c r="S4" s="260"/>
      <c r="T4" s="260"/>
      <c r="U4" s="260"/>
      <c r="V4" s="260"/>
      <c r="W4" s="260"/>
      <c r="X4" s="260"/>
      <c r="Y4" s="260"/>
      <c r="Z4" s="294"/>
      <c r="AA4" s="294"/>
      <c r="AB4" s="294"/>
      <c r="AC4" s="294"/>
      <c r="AD4" s="294"/>
      <c r="AE4" s="294"/>
      <c r="AF4" s="294"/>
      <c r="AG4" s="260"/>
      <c r="AH4" s="260"/>
      <c r="AI4" s="280"/>
    </row>
    <row r="5" spans="1:35" s="11" customFormat="1" ht="18.75" customHeight="1">
      <c r="A5" s="12"/>
      <c r="B5" s="13"/>
      <c r="C5" s="12"/>
      <c r="D5" s="13"/>
      <c r="E5" s="14"/>
      <c r="F5" s="14"/>
      <c r="G5" s="14"/>
      <c r="H5" s="14"/>
      <c r="I5" s="15"/>
      <c r="J5" s="15"/>
      <c r="K5" s="15"/>
      <c r="L5" s="15"/>
      <c r="M5" s="15"/>
      <c r="N5" s="15"/>
      <c r="O5" s="15"/>
      <c r="P5" s="16"/>
      <c r="Q5" s="15"/>
      <c r="R5" s="15"/>
      <c r="S5" s="15"/>
      <c r="T5" s="15"/>
      <c r="U5" s="17"/>
      <c r="V5" s="17"/>
      <c r="W5" s="17"/>
      <c r="X5" s="17"/>
      <c r="Y5" s="17"/>
      <c r="Z5" s="295"/>
      <c r="AA5" s="296"/>
      <c r="AB5" s="296"/>
      <c r="AC5" s="296"/>
      <c r="AD5" s="296"/>
      <c r="AE5" s="296"/>
      <c r="AF5" s="351" t="s">
        <v>1010</v>
      </c>
      <c r="AG5" s="351"/>
      <c r="AH5" s="351"/>
      <c r="AI5" s="280"/>
    </row>
    <row r="6" spans="1:35" s="11" customFormat="1" ht="37.5" customHeight="1">
      <c r="A6" s="340" t="s">
        <v>1</v>
      </c>
      <c r="B6" s="340" t="s">
        <v>64</v>
      </c>
      <c r="C6" s="340" t="s">
        <v>65</v>
      </c>
      <c r="D6" s="352" t="s">
        <v>66</v>
      </c>
      <c r="E6" s="340" t="s">
        <v>67</v>
      </c>
      <c r="F6" s="340" t="s">
        <v>54</v>
      </c>
      <c r="G6" s="340" t="s">
        <v>68</v>
      </c>
      <c r="H6" s="340" t="s">
        <v>69</v>
      </c>
      <c r="I6" s="340"/>
      <c r="J6" s="340"/>
      <c r="K6" s="340"/>
      <c r="L6" s="354" t="s">
        <v>70</v>
      </c>
      <c r="M6" s="340" t="s">
        <v>71</v>
      </c>
      <c r="N6" s="340"/>
      <c r="O6" s="340"/>
      <c r="P6" s="340" t="s">
        <v>1028</v>
      </c>
      <c r="Q6" s="340" t="s">
        <v>73</v>
      </c>
      <c r="R6" s="340"/>
      <c r="S6" s="340"/>
      <c r="T6" s="340"/>
      <c r="U6" s="340"/>
      <c r="V6" s="340"/>
      <c r="W6" s="340"/>
      <c r="X6" s="340"/>
      <c r="Y6" s="340"/>
      <c r="Z6" s="353" t="s">
        <v>1027</v>
      </c>
      <c r="AA6" s="353"/>
      <c r="AB6" s="353"/>
      <c r="AC6" s="353"/>
      <c r="AD6" s="353"/>
      <c r="AE6" s="353"/>
      <c r="AF6" s="353"/>
      <c r="AG6" s="353"/>
      <c r="AH6" s="345" t="s">
        <v>1052</v>
      </c>
      <c r="AI6" s="280"/>
    </row>
    <row r="7" spans="1:35" s="11" customFormat="1" ht="37.200000000000003" customHeight="1">
      <c r="A7" s="340"/>
      <c r="B7" s="340"/>
      <c r="C7" s="340"/>
      <c r="D7" s="352"/>
      <c r="E7" s="340"/>
      <c r="F7" s="340"/>
      <c r="G7" s="340"/>
      <c r="H7" s="340" t="s">
        <v>74</v>
      </c>
      <c r="I7" s="340" t="s">
        <v>75</v>
      </c>
      <c r="J7" s="340"/>
      <c r="K7" s="340"/>
      <c r="L7" s="354"/>
      <c r="M7" s="340"/>
      <c r="N7" s="340"/>
      <c r="O7" s="340"/>
      <c r="P7" s="340"/>
      <c r="Q7" s="340"/>
      <c r="R7" s="340"/>
      <c r="S7" s="340"/>
      <c r="T7" s="340"/>
      <c r="U7" s="340"/>
      <c r="V7" s="340"/>
      <c r="W7" s="340"/>
      <c r="X7" s="340"/>
      <c r="Y7" s="340"/>
      <c r="Z7" s="353"/>
      <c r="AA7" s="353"/>
      <c r="AB7" s="353"/>
      <c r="AC7" s="353"/>
      <c r="AD7" s="353"/>
      <c r="AE7" s="353"/>
      <c r="AF7" s="353"/>
      <c r="AG7" s="353"/>
      <c r="AH7" s="346"/>
      <c r="AI7" s="280"/>
    </row>
    <row r="8" spans="1:35" s="11" customFormat="1" ht="35.4" customHeight="1">
      <c r="A8" s="340"/>
      <c r="B8" s="340"/>
      <c r="C8" s="340"/>
      <c r="D8" s="352"/>
      <c r="E8" s="340"/>
      <c r="F8" s="340"/>
      <c r="G8" s="340"/>
      <c r="H8" s="340"/>
      <c r="I8" s="342" t="s">
        <v>72</v>
      </c>
      <c r="J8" s="334" t="s">
        <v>77</v>
      </c>
      <c r="K8" s="335"/>
      <c r="L8" s="354"/>
      <c r="M8" s="340" t="s">
        <v>76</v>
      </c>
      <c r="N8" s="340" t="s">
        <v>77</v>
      </c>
      <c r="O8" s="340"/>
      <c r="P8" s="340"/>
      <c r="Q8" s="340" t="s">
        <v>76</v>
      </c>
      <c r="R8" s="340" t="s">
        <v>78</v>
      </c>
      <c r="S8" s="340"/>
      <c r="T8" s="340"/>
      <c r="U8" s="340"/>
      <c r="V8" s="340" t="s">
        <v>76</v>
      </c>
      <c r="W8" s="340" t="s">
        <v>79</v>
      </c>
      <c r="X8" s="340"/>
      <c r="Y8" s="340"/>
      <c r="Z8" s="341" t="s">
        <v>82</v>
      </c>
      <c r="AA8" s="341"/>
      <c r="AB8" s="341"/>
      <c r="AC8" s="341"/>
      <c r="AD8" s="341"/>
      <c r="AE8" s="341"/>
      <c r="AF8" s="341"/>
      <c r="AG8" s="341"/>
      <c r="AH8" s="346"/>
      <c r="AI8" s="280"/>
    </row>
    <row r="9" spans="1:35" s="11" customFormat="1" ht="31.5" customHeight="1">
      <c r="A9" s="340"/>
      <c r="B9" s="340"/>
      <c r="C9" s="340"/>
      <c r="D9" s="352"/>
      <c r="E9" s="340"/>
      <c r="F9" s="340"/>
      <c r="G9" s="340"/>
      <c r="H9" s="340"/>
      <c r="I9" s="343"/>
      <c r="J9" s="336" t="s">
        <v>80</v>
      </c>
      <c r="K9" s="338" t="s">
        <v>81</v>
      </c>
      <c r="L9" s="354"/>
      <c r="M9" s="340"/>
      <c r="N9" s="340" t="s">
        <v>80</v>
      </c>
      <c r="O9" s="340" t="s">
        <v>81</v>
      </c>
      <c r="P9" s="340"/>
      <c r="Q9" s="340"/>
      <c r="R9" s="340" t="s">
        <v>82</v>
      </c>
      <c r="S9" s="340"/>
      <c r="T9" s="340"/>
      <c r="U9" s="320"/>
      <c r="V9" s="340"/>
      <c r="W9" s="340" t="s">
        <v>82</v>
      </c>
      <c r="X9" s="340"/>
      <c r="Y9" s="340"/>
      <c r="Z9" s="333" t="s">
        <v>1024</v>
      </c>
      <c r="AA9" s="333"/>
      <c r="AB9" s="333" t="s">
        <v>1025</v>
      </c>
      <c r="AC9" s="333"/>
      <c r="AD9" s="333" t="s">
        <v>1026</v>
      </c>
      <c r="AE9" s="333"/>
      <c r="AF9" s="333" t="s">
        <v>1023</v>
      </c>
      <c r="AG9" s="333" t="s">
        <v>89</v>
      </c>
      <c r="AH9" s="346"/>
      <c r="AI9" s="280"/>
    </row>
    <row r="10" spans="1:35" s="11" customFormat="1" ht="110.25" customHeight="1">
      <c r="A10" s="340"/>
      <c r="B10" s="340"/>
      <c r="C10" s="340"/>
      <c r="D10" s="352"/>
      <c r="E10" s="340"/>
      <c r="F10" s="340"/>
      <c r="G10" s="340"/>
      <c r="H10" s="340"/>
      <c r="I10" s="344"/>
      <c r="J10" s="337"/>
      <c r="K10" s="339"/>
      <c r="L10" s="354"/>
      <c r="M10" s="340"/>
      <c r="N10" s="340"/>
      <c r="O10" s="340"/>
      <c r="P10" s="340"/>
      <c r="Q10" s="340"/>
      <c r="R10" s="320" t="s">
        <v>83</v>
      </c>
      <c r="S10" s="320" t="s">
        <v>84</v>
      </c>
      <c r="T10" s="320" t="s">
        <v>85</v>
      </c>
      <c r="U10" s="320" t="s">
        <v>86</v>
      </c>
      <c r="V10" s="340"/>
      <c r="W10" s="320" t="s">
        <v>87</v>
      </c>
      <c r="X10" s="320" t="s">
        <v>88</v>
      </c>
      <c r="Y10" s="320" t="s">
        <v>86</v>
      </c>
      <c r="Z10" s="333"/>
      <c r="AA10" s="333"/>
      <c r="AB10" s="333"/>
      <c r="AC10" s="333"/>
      <c r="AD10" s="333"/>
      <c r="AE10" s="333"/>
      <c r="AF10" s="333"/>
      <c r="AG10" s="333"/>
      <c r="AH10" s="347"/>
      <c r="AI10" s="280"/>
    </row>
    <row r="11" spans="1:35" s="262" customFormat="1" ht="34.5" customHeight="1">
      <c r="A11" s="263">
        <v>1</v>
      </c>
      <c r="B11" s="311">
        <v>2</v>
      </c>
      <c r="C11" s="263">
        <v>3</v>
      </c>
      <c r="D11" s="263">
        <v>4</v>
      </c>
      <c r="E11" s="263">
        <v>5</v>
      </c>
      <c r="F11" s="263">
        <v>6</v>
      </c>
      <c r="G11" s="263">
        <v>7</v>
      </c>
      <c r="H11" s="263">
        <v>4</v>
      </c>
      <c r="I11" s="263">
        <v>5</v>
      </c>
      <c r="J11" s="263">
        <v>6</v>
      </c>
      <c r="K11" s="263">
        <v>7</v>
      </c>
      <c r="L11" s="263">
        <v>8</v>
      </c>
      <c r="M11" s="263">
        <v>8</v>
      </c>
      <c r="N11" s="263">
        <v>9</v>
      </c>
      <c r="O11" s="263">
        <v>10</v>
      </c>
      <c r="P11" s="263">
        <v>8</v>
      </c>
      <c r="Q11" s="263">
        <v>9</v>
      </c>
      <c r="R11" s="263">
        <v>10</v>
      </c>
      <c r="S11" s="263">
        <v>11</v>
      </c>
      <c r="T11" s="263">
        <v>12</v>
      </c>
      <c r="U11" s="263">
        <v>15</v>
      </c>
      <c r="V11" s="263">
        <v>13</v>
      </c>
      <c r="W11" s="263">
        <v>14</v>
      </c>
      <c r="X11" s="263">
        <v>15</v>
      </c>
      <c r="Y11" s="263">
        <v>19</v>
      </c>
      <c r="Z11" s="263">
        <v>16</v>
      </c>
      <c r="AA11" s="263">
        <v>12</v>
      </c>
      <c r="AB11" s="263">
        <v>17</v>
      </c>
      <c r="AC11" s="263">
        <v>14</v>
      </c>
      <c r="AD11" s="263">
        <v>18</v>
      </c>
      <c r="AE11" s="263">
        <v>16</v>
      </c>
      <c r="AF11" s="263">
        <v>19</v>
      </c>
      <c r="AG11" s="263">
        <v>18</v>
      </c>
      <c r="AH11" s="263">
        <v>20</v>
      </c>
      <c r="AI11" s="281"/>
    </row>
    <row r="12" spans="1:35" s="26" customFormat="1" ht="39" customHeight="1">
      <c r="A12" s="19"/>
      <c r="B12" s="20" t="s">
        <v>76</v>
      </c>
      <c r="C12" s="20"/>
      <c r="D12" s="21"/>
      <c r="E12" s="22"/>
      <c r="F12" s="22"/>
      <c r="G12" s="22"/>
      <c r="H12" s="23"/>
      <c r="I12" s="24">
        <f>I13+I17</f>
        <v>80545062.93097502</v>
      </c>
      <c r="J12" s="24">
        <f t="shared" ref="J12:AG12" si="0">J13+J17</f>
        <v>19786823.830975</v>
      </c>
      <c r="K12" s="24">
        <f t="shared" si="0"/>
        <v>41563980.935999997</v>
      </c>
      <c r="L12" s="24">
        <f t="shared" si="0"/>
        <v>23674043.434939999</v>
      </c>
      <c r="M12" s="24">
        <f t="shared" si="0"/>
        <v>20929216.991333</v>
      </c>
      <c r="N12" s="24">
        <f t="shared" si="0"/>
        <v>11518779.991333</v>
      </c>
      <c r="O12" s="24">
        <f t="shared" si="0"/>
        <v>342299</v>
      </c>
      <c r="P12" s="24">
        <f t="shared" si="0"/>
        <v>12771604.444</v>
      </c>
      <c r="Q12" s="24">
        <f t="shared" si="0"/>
        <v>5830954.4440000001</v>
      </c>
      <c r="R12" s="24">
        <f t="shared" si="0"/>
        <v>864523.28</v>
      </c>
      <c r="S12" s="24">
        <f t="shared" si="0"/>
        <v>1533648</v>
      </c>
      <c r="T12" s="24">
        <f t="shared" si="0"/>
        <v>3432783.1639999999</v>
      </c>
      <c r="U12" s="24">
        <f t="shared" si="0"/>
        <v>0</v>
      </c>
      <c r="V12" s="24">
        <f t="shared" si="0"/>
        <v>6940650</v>
      </c>
      <c r="W12" s="24">
        <f t="shared" si="0"/>
        <v>6648061</v>
      </c>
      <c r="X12" s="24">
        <f t="shared" si="0"/>
        <v>292589</v>
      </c>
      <c r="Y12" s="24">
        <f t="shared" si="0"/>
        <v>0</v>
      </c>
      <c r="Z12" s="24">
        <f t="shared" si="0"/>
        <v>2902120.8887999998</v>
      </c>
      <c r="AA12" s="24">
        <f t="shared" si="0"/>
        <v>6828.8708999999999</v>
      </c>
      <c r="AB12" s="24">
        <f t="shared" si="0"/>
        <v>6005302.2220000001</v>
      </c>
      <c r="AC12" s="24">
        <f t="shared" si="0"/>
        <v>1.8453999999999999</v>
      </c>
      <c r="AD12" s="24">
        <f t="shared" si="0"/>
        <v>9199953.3330000006</v>
      </c>
      <c r="AE12" s="24">
        <f t="shared" si="0"/>
        <v>3.6332</v>
      </c>
      <c r="AF12" s="24">
        <f t="shared" si="0"/>
        <v>12771604.444</v>
      </c>
      <c r="AG12" s="24">
        <f t="shared" si="0"/>
        <v>0</v>
      </c>
      <c r="AH12" s="323"/>
      <c r="AI12" s="282"/>
    </row>
    <row r="13" spans="1:35" s="32" customFormat="1" ht="42.6" customHeight="1">
      <c r="A13" s="22" t="s">
        <v>91</v>
      </c>
      <c r="B13" s="21" t="s">
        <v>92</v>
      </c>
      <c r="C13" s="22"/>
      <c r="D13" s="30"/>
      <c r="E13" s="31"/>
      <c r="F13" s="31"/>
      <c r="G13" s="31"/>
      <c r="H13" s="45"/>
      <c r="I13" s="24">
        <f>I14+I15+I16</f>
        <v>0</v>
      </c>
      <c r="J13" s="24">
        <f t="shared" ref="J13:L13" si="1">J14+J15+J16</f>
        <v>0</v>
      </c>
      <c r="K13" s="24">
        <f t="shared" si="1"/>
        <v>0</v>
      </c>
      <c r="L13" s="24">
        <f t="shared" si="1"/>
        <v>0</v>
      </c>
      <c r="M13" s="24">
        <f>SUM(M14:M16)</f>
        <v>25000</v>
      </c>
      <c r="N13" s="24">
        <f t="shared" ref="N13:AE13" si="2">SUM(N14:N16)</f>
        <v>25000</v>
      </c>
      <c r="O13" s="24">
        <f t="shared" si="2"/>
        <v>0</v>
      </c>
      <c r="P13" s="24">
        <f t="shared" si="2"/>
        <v>761000</v>
      </c>
      <c r="Q13" s="24">
        <f t="shared" si="2"/>
        <v>761000</v>
      </c>
      <c r="R13" s="24">
        <f t="shared" si="2"/>
        <v>261000</v>
      </c>
      <c r="S13" s="24">
        <f t="shared" si="2"/>
        <v>0</v>
      </c>
      <c r="T13" s="24">
        <f t="shared" si="2"/>
        <v>500000</v>
      </c>
      <c r="U13" s="24">
        <f t="shared" si="2"/>
        <v>0</v>
      </c>
      <c r="V13" s="24">
        <f t="shared" si="2"/>
        <v>0</v>
      </c>
      <c r="W13" s="24">
        <f t="shared" si="2"/>
        <v>0</v>
      </c>
      <c r="X13" s="24">
        <f t="shared" si="2"/>
        <v>0</v>
      </c>
      <c r="Y13" s="24">
        <f t="shared" si="2"/>
        <v>0</v>
      </c>
      <c r="Z13" s="24">
        <f t="shared" si="2"/>
        <v>500000</v>
      </c>
      <c r="AA13" s="24">
        <f t="shared" si="2"/>
        <v>1</v>
      </c>
      <c r="AB13" s="24">
        <f t="shared" si="2"/>
        <v>0</v>
      </c>
      <c r="AC13" s="24">
        <f t="shared" si="2"/>
        <v>1.5</v>
      </c>
      <c r="AD13" s="24">
        <f t="shared" si="2"/>
        <v>192000</v>
      </c>
      <c r="AE13" s="24">
        <f t="shared" si="2"/>
        <v>3</v>
      </c>
      <c r="AF13" s="24">
        <f>SUM(AF14:AF16)</f>
        <v>761000</v>
      </c>
      <c r="AG13" s="82"/>
      <c r="AH13" s="29"/>
      <c r="AI13" s="283"/>
    </row>
    <row r="14" spans="1:35" s="37" customFormat="1" ht="65.099999999999994" customHeight="1">
      <c r="A14" s="22">
        <v>1</v>
      </c>
      <c r="B14" s="21" t="s">
        <v>93</v>
      </c>
      <c r="C14" s="22"/>
      <c r="D14" s="21"/>
      <c r="E14" s="22"/>
      <c r="F14" s="22"/>
      <c r="G14" s="22"/>
      <c r="H14" s="75"/>
      <c r="I14" s="76"/>
      <c r="J14" s="76"/>
      <c r="K14" s="76"/>
      <c r="L14" s="27"/>
      <c r="M14" s="27"/>
      <c r="N14" s="27"/>
      <c r="O14" s="27"/>
      <c r="P14" s="27">
        <f>Q14+V14</f>
        <v>500000</v>
      </c>
      <c r="Q14" s="24">
        <f>SUM(S14:U14)</f>
        <v>500000</v>
      </c>
      <c r="R14" s="40"/>
      <c r="S14" s="27"/>
      <c r="T14" s="27">
        <v>500000</v>
      </c>
      <c r="U14" s="27"/>
      <c r="V14" s="27">
        <f>SUM(W14:Y14)</f>
        <v>0</v>
      </c>
      <c r="W14" s="27"/>
      <c r="X14" s="27"/>
      <c r="Y14" s="27"/>
      <c r="Z14" s="303">
        <f>100%*P14</f>
        <v>500000</v>
      </c>
      <c r="AA14" s="306">
        <v>1</v>
      </c>
      <c r="AB14" s="306"/>
      <c r="AC14" s="306">
        <v>1</v>
      </c>
      <c r="AD14" s="306"/>
      <c r="AE14" s="306">
        <v>1</v>
      </c>
      <c r="AF14" s="307">
        <v>500000</v>
      </c>
      <c r="AG14" s="83"/>
      <c r="AH14" s="39" t="s">
        <v>1016</v>
      </c>
      <c r="AI14" s="275"/>
    </row>
    <row r="15" spans="1:35" s="37" customFormat="1" ht="48.6" customHeight="1">
      <c r="A15" s="77">
        <v>2</v>
      </c>
      <c r="B15" s="44" t="s">
        <v>94</v>
      </c>
      <c r="C15" s="59"/>
      <c r="D15" s="39"/>
      <c r="E15" s="40"/>
      <c r="F15" s="40"/>
      <c r="G15" s="40"/>
      <c r="H15" s="78"/>
      <c r="I15" s="78"/>
      <c r="J15" s="78"/>
      <c r="K15" s="78"/>
      <c r="L15" s="78"/>
      <c r="M15" s="79">
        <v>25000</v>
      </c>
      <c r="N15" s="79">
        <v>25000</v>
      </c>
      <c r="O15" s="79"/>
      <c r="P15" s="27">
        <f t="shared" ref="P15:P16" si="3">Q15+V15</f>
        <v>5000</v>
      </c>
      <c r="Q15" s="24">
        <f t="shared" ref="Q15:Q16" si="4">SUM(R15:U15)</f>
        <v>5000</v>
      </c>
      <c r="R15" s="79">
        <v>5000</v>
      </c>
      <c r="S15" s="79"/>
      <c r="T15" s="79"/>
      <c r="U15" s="79"/>
      <c r="V15" s="27">
        <f t="shared" ref="V15:V16" si="5">SUM(W15:Y15)</f>
        <v>0</v>
      </c>
      <c r="W15" s="79"/>
      <c r="X15" s="79"/>
      <c r="Y15" s="79"/>
      <c r="Z15" s="306"/>
      <c r="AA15" s="306"/>
      <c r="AB15" s="306"/>
      <c r="AC15" s="306"/>
      <c r="AD15" s="306"/>
      <c r="AE15" s="306">
        <v>1</v>
      </c>
      <c r="AF15" s="307">
        <f>P15</f>
        <v>5000</v>
      </c>
      <c r="AG15" s="83"/>
      <c r="AH15" s="39" t="s">
        <v>1016</v>
      </c>
      <c r="AI15" s="275"/>
    </row>
    <row r="16" spans="1:35" s="37" customFormat="1" ht="48.6" customHeight="1">
      <c r="A16" s="77">
        <v>3</v>
      </c>
      <c r="B16" s="44" t="s">
        <v>95</v>
      </c>
      <c r="C16" s="59"/>
      <c r="D16" s="39"/>
      <c r="E16" s="40"/>
      <c r="F16" s="40"/>
      <c r="G16" s="40"/>
      <c r="H16" s="78"/>
      <c r="I16" s="78"/>
      <c r="J16" s="78"/>
      <c r="K16" s="78"/>
      <c r="L16" s="78"/>
      <c r="M16" s="79"/>
      <c r="N16" s="79"/>
      <c r="O16" s="79"/>
      <c r="P16" s="27">
        <f t="shared" si="3"/>
        <v>256000</v>
      </c>
      <c r="Q16" s="24">
        <f t="shared" si="4"/>
        <v>256000</v>
      </c>
      <c r="R16" s="79">
        <v>256000</v>
      </c>
      <c r="S16" s="79"/>
      <c r="T16" s="79"/>
      <c r="U16" s="79"/>
      <c r="V16" s="27">
        <f t="shared" si="5"/>
        <v>0</v>
      </c>
      <c r="W16" s="79"/>
      <c r="X16" s="79"/>
      <c r="Y16" s="79"/>
      <c r="Z16" s="306"/>
      <c r="AA16" s="306">
        <v>0</v>
      </c>
      <c r="AB16" s="306"/>
      <c r="AC16" s="306">
        <v>0.5</v>
      </c>
      <c r="AD16" s="306">
        <f>75%*P16</f>
        <v>192000</v>
      </c>
      <c r="AE16" s="306">
        <v>1</v>
      </c>
      <c r="AF16" s="307">
        <f>100%*P16</f>
        <v>256000</v>
      </c>
      <c r="AG16" s="83"/>
      <c r="AH16" s="39" t="s">
        <v>1016</v>
      </c>
      <c r="AI16" s="275"/>
    </row>
    <row r="17" spans="1:37" s="32" customFormat="1" ht="46.5" customHeight="1">
      <c r="A17" s="22" t="s">
        <v>96</v>
      </c>
      <c r="B17" s="21" t="s">
        <v>97</v>
      </c>
      <c r="C17" s="22"/>
      <c r="D17" s="30"/>
      <c r="E17" s="31"/>
      <c r="F17" s="31"/>
      <c r="G17" s="31"/>
      <c r="H17" s="45"/>
      <c r="I17" s="24">
        <f t="shared" ref="I17:AF17" si="6">I18+I26+I67+I102+I168+I190+I196+I226+I254+I283+I311+I337+I352+I357+I361+I365+I369+I374+I382+I387+I391+I397+I402+I406+I412+I418+I422+I426+I430+I434+I438+I443+I449+I457</f>
        <v>80545062.93097502</v>
      </c>
      <c r="J17" s="24">
        <f t="shared" si="6"/>
        <v>19786823.830975</v>
      </c>
      <c r="K17" s="24">
        <f t="shared" si="6"/>
        <v>41563980.935999997</v>
      </c>
      <c r="L17" s="24">
        <f t="shared" si="6"/>
        <v>23674043.434939999</v>
      </c>
      <c r="M17" s="24">
        <f t="shared" si="6"/>
        <v>20904216.991333</v>
      </c>
      <c r="N17" s="24">
        <f t="shared" si="6"/>
        <v>11493779.991333</v>
      </c>
      <c r="O17" s="24">
        <f t="shared" si="6"/>
        <v>342299</v>
      </c>
      <c r="P17" s="24">
        <f t="shared" si="6"/>
        <v>12010604.444</v>
      </c>
      <c r="Q17" s="24">
        <f t="shared" si="6"/>
        <v>5069954.4440000001</v>
      </c>
      <c r="R17" s="24">
        <f t="shared" si="6"/>
        <v>603523.28</v>
      </c>
      <c r="S17" s="24">
        <f t="shared" si="6"/>
        <v>1533648</v>
      </c>
      <c r="T17" s="24">
        <f t="shared" si="6"/>
        <v>2932783.1639999999</v>
      </c>
      <c r="U17" s="24">
        <f t="shared" si="6"/>
        <v>0</v>
      </c>
      <c r="V17" s="24">
        <f t="shared" si="6"/>
        <v>6940650</v>
      </c>
      <c r="W17" s="24">
        <f t="shared" si="6"/>
        <v>6648061</v>
      </c>
      <c r="X17" s="24">
        <f t="shared" si="6"/>
        <v>292589</v>
      </c>
      <c r="Y17" s="24">
        <f t="shared" si="6"/>
        <v>0</v>
      </c>
      <c r="Z17" s="24">
        <f t="shared" si="6"/>
        <v>2402120.8887999998</v>
      </c>
      <c r="AA17" s="24">
        <f t="shared" si="6"/>
        <v>6827.8708999999999</v>
      </c>
      <c r="AB17" s="24">
        <f t="shared" si="6"/>
        <v>6005302.2220000001</v>
      </c>
      <c r="AC17" s="24">
        <f t="shared" si="6"/>
        <v>0.34539999999999998</v>
      </c>
      <c r="AD17" s="24">
        <f t="shared" si="6"/>
        <v>9007953.3330000006</v>
      </c>
      <c r="AE17" s="24">
        <f t="shared" si="6"/>
        <v>0.63319999999999999</v>
      </c>
      <c r="AF17" s="24">
        <f t="shared" si="6"/>
        <v>12010604.444</v>
      </c>
      <c r="AG17" s="82"/>
      <c r="AH17" s="29"/>
      <c r="AI17" s="283"/>
    </row>
    <row r="18" spans="1:37" s="68" customFormat="1" ht="51.9" customHeight="1">
      <c r="A18" s="59" t="s">
        <v>98</v>
      </c>
      <c r="B18" s="44" t="s">
        <v>99</v>
      </c>
      <c r="C18" s="59"/>
      <c r="D18" s="324"/>
      <c r="E18" s="325"/>
      <c r="F18" s="325"/>
      <c r="G18" s="325" t="s">
        <v>100</v>
      </c>
      <c r="H18" s="325"/>
      <c r="I18" s="50">
        <f>SUM(I19:I25)</f>
        <v>156847</v>
      </c>
      <c r="J18" s="50">
        <f t="shared" ref="J18:Y18" si="7">SUM(J19:J25)</f>
        <v>56847</v>
      </c>
      <c r="K18" s="50">
        <f t="shared" si="7"/>
        <v>0</v>
      </c>
      <c r="L18" s="50">
        <f t="shared" si="7"/>
        <v>12104</v>
      </c>
      <c r="M18" s="50">
        <f t="shared" si="7"/>
        <v>6896</v>
      </c>
      <c r="N18" s="50">
        <f t="shared" si="7"/>
        <v>6896</v>
      </c>
      <c r="O18" s="50">
        <f t="shared" si="7"/>
        <v>0</v>
      </c>
      <c r="P18" s="50">
        <f t="shared" si="7"/>
        <v>34139</v>
      </c>
      <c r="Q18" s="50">
        <f t="shared" si="7"/>
        <v>34139</v>
      </c>
      <c r="R18" s="50">
        <f t="shared" si="7"/>
        <v>22035</v>
      </c>
      <c r="S18" s="50">
        <f t="shared" si="7"/>
        <v>0</v>
      </c>
      <c r="T18" s="50">
        <f t="shared" si="7"/>
        <v>12104</v>
      </c>
      <c r="U18" s="50">
        <f t="shared" si="7"/>
        <v>0</v>
      </c>
      <c r="V18" s="50">
        <f t="shared" si="7"/>
        <v>0</v>
      </c>
      <c r="W18" s="50">
        <f t="shared" si="7"/>
        <v>0</v>
      </c>
      <c r="X18" s="50">
        <f t="shared" si="7"/>
        <v>0</v>
      </c>
      <c r="Y18" s="50">
        <f t="shared" si="7"/>
        <v>0</v>
      </c>
      <c r="Z18" s="303">
        <f>20%*P18</f>
        <v>6827.8</v>
      </c>
      <c r="AA18" s="303">
        <f t="shared" ref="AA18:AE18" si="8">20%*Q18</f>
        <v>6827.8</v>
      </c>
      <c r="AB18" s="303">
        <f>50%*P18</f>
        <v>17069.5</v>
      </c>
      <c r="AC18" s="303">
        <f t="shared" si="8"/>
        <v>0</v>
      </c>
      <c r="AD18" s="303">
        <f>75%*P18</f>
        <v>25604.25</v>
      </c>
      <c r="AE18" s="303">
        <f t="shared" si="8"/>
        <v>0</v>
      </c>
      <c r="AF18" s="303">
        <f>100%*P18</f>
        <v>34139</v>
      </c>
      <c r="AG18" s="38">
        <v>0.99980000000000002</v>
      </c>
      <c r="AH18" s="38"/>
      <c r="AI18" s="286"/>
      <c r="AJ18" s="286"/>
      <c r="AK18" s="319"/>
    </row>
    <row r="19" spans="1:37" s="65" customFormat="1" ht="36.9" customHeight="1">
      <c r="A19" s="85" t="s">
        <v>17</v>
      </c>
      <c r="B19" s="86" t="s">
        <v>32</v>
      </c>
      <c r="C19" s="33"/>
      <c r="D19" s="87"/>
      <c r="E19" s="41"/>
      <c r="F19" s="33"/>
      <c r="G19" s="33"/>
      <c r="H19" s="33"/>
      <c r="I19" s="88"/>
      <c r="J19" s="89"/>
      <c r="K19" s="89"/>
      <c r="L19" s="89"/>
      <c r="M19" s="89"/>
      <c r="N19" s="89"/>
      <c r="O19" s="89"/>
      <c r="P19" s="27"/>
      <c r="Q19" s="89"/>
      <c r="R19" s="89"/>
      <c r="S19" s="89"/>
      <c r="T19" s="89"/>
      <c r="U19" s="89"/>
      <c r="V19" s="89"/>
      <c r="W19" s="89"/>
      <c r="X19" s="89"/>
      <c r="Y19" s="89"/>
      <c r="Z19" s="271"/>
      <c r="AA19" s="273"/>
      <c r="AB19" s="273"/>
      <c r="AC19" s="273"/>
      <c r="AD19" s="273"/>
      <c r="AE19" s="273"/>
      <c r="AF19" s="82"/>
      <c r="AG19" s="82"/>
      <c r="AH19" s="29"/>
      <c r="AI19" s="284"/>
    </row>
    <row r="20" spans="1:37" s="26" customFormat="1" ht="101.4" customHeight="1">
      <c r="A20" s="90">
        <v>1</v>
      </c>
      <c r="B20" s="91" t="s">
        <v>101</v>
      </c>
      <c r="C20" s="33"/>
      <c r="D20" s="87" t="s">
        <v>102</v>
      </c>
      <c r="E20" s="2" t="s">
        <v>103</v>
      </c>
      <c r="F20" s="47">
        <v>7004686</v>
      </c>
      <c r="G20" s="33" t="s">
        <v>104</v>
      </c>
      <c r="H20" s="1" t="s">
        <v>105</v>
      </c>
      <c r="I20" s="92">
        <v>23580</v>
      </c>
      <c r="J20" s="92">
        <v>23580</v>
      </c>
      <c r="K20" s="89"/>
      <c r="L20" s="89"/>
      <c r="M20" s="89"/>
      <c r="N20" s="89"/>
      <c r="O20" s="89"/>
      <c r="P20" s="27">
        <f>Q20+V20</f>
        <v>22000</v>
      </c>
      <c r="Q20" s="89">
        <f>SUM(R20:U20)</f>
        <v>22000</v>
      </c>
      <c r="R20" s="34">
        <v>22000</v>
      </c>
      <c r="S20" s="89"/>
      <c r="T20" s="89"/>
      <c r="U20" s="89"/>
      <c r="V20" s="89">
        <f>SUM(W20:Y20)</f>
        <v>0</v>
      </c>
      <c r="W20" s="89"/>
      <c r="X20" s="89"/>
      <c r="Y20" s="89"/>
      <c r="Z20" s="304">
        <f>20%*P20</f>
        <v>4400</v>
      </c>
      <c r="AA20" s="304"/>
      <c r="AB20" s="304">
        <f>50%*P20</f>
        <v>11000</v>
      </c>
      <c r="AC20" s="304"/>
      <c r="AD20" s="304">
        <f>75%*P20</f>
        <v>16500</v>
      </c>
      <c r="AE20" s="304"/>
      <c r="AF20" s="304">
        <f>100%*P20</f>
        <v>22000</v>
      </c>
      <c r="AG20" s="81"/>
      <c r="AH20" s="30" t="s">
        <v>1018</v>
      </c>
      <c r="AI20" s="282"/>
    </row>
    <row r="21" spans="1:37" s="67" customFormat="1" ht="34.5" customHeight="1">
      <c r="A21" s="93" t="s">
        <v>90</v>
      </c>
      <c r="B21" s="94" t="s">
        <v>106</v>
      </c>
      <c r="C21" s="22"/>
      <c r="D21" s="21"/>
      <c r="E21" s="42"/>
      <c r="F21" s="22"/>
      <c r="G21" s="22"/>
      <c r="H21" s="22"/>
      <c r="I21" s="95"/>
      <c r="J21" s="95"/>
      <c r="K21" s="95"/>
      <c r="L21" s="95"/>
      <c r="M21" s="95"/>
      <c r="N21" s="95"/>
      <c r="O21" s="95"/>
      <c r="P21" s="27">
        <f t="shared" ref="P21:P25" si="9">Q21+V21</f>
        <v>0</v>
      </c>
      <c r="Q21" s="95"/>
      <c r="R21" s="95"/>
      <c r="S21" s="95"/>
      <c r="T21" s="95"/>
      <c r="U21" s="95"/>
      <c r="V21" s="95"/>
      <c r="W21" s="95"/>
      <c r="X21" s="95"/>
      <c r="Y21" s="95"/>
      <c r="Z21" s="273"/>
      <c r="AA21" s="273"/>
      <c r="AB21" s="273"/>
      <c r="AC21" s="273"/>
      <c r="AD21" s="273"/>
      <c r="AE21" s="273"/>
      <c r="AF21" s="273"/>
      <c r="AG21" s="81"/>
      <c r="AH21" s="25"/>
      <c r="AI21" s="274"/>
    </row>
    <row r="22" spans="1:37" s="67" customFormat="1" ht="67.5" customHeight="1">
      <c r="A22" s="90">
        <v>2</v>
      </c>
      <c r="B22" s="96" t="s">
        <v>101</v>
      </c>
      <c r="C22" s="33" t="s">
        <v>107</v>
      </c>
      <c r="D22" s="87" t="s">
        <v>108</v>
      </c>
      <c r="E22" s="41" t="s">
        <v>96</v>
      </c>
      <c r="F22" s="33">
        <v>7004686</v>
      </c>
      <c r="G22" s="33" t="s">
        <v>109</v>
      </c>
      <c r="H22" s="33" t="s">
        <v>110</v>
      </c>
      <c r="I22" s="88">
        <v>119000</v>
      </c>
      <c r="J22" s="89">
        <v>19000</v>
      </c>
      <c r="K22" s="89"/>
      <c r="L22" s="89">
        <f>12604-500</f>
        <v>12104</v>
      </c>
      <c r="M22" s="89">
        <f>6396+500</f>
        <v>6896</v>
      </c>
      <c r="N22" s="89">
        <f>6396+500</f>
        <v>6896</v>
      </c>
      <c r="O22" s="89"/>
      <c r="P22" s="27">
        <f t="shared" si="9"/>
        <v>12104</v>
      </c>
      <c r="Q22" s="89">
        <f>SUM(R22:T22)</f>
        <v>12104</v>
      </c>
      <c r="R22" s="89"/>
      <c r="S22" s="89"/>
      <c r="T22" s="89">
        <f>12604-500</f>
        <v>12104</v>
      </c>
      <c r="U22" s="89"/>
      <c r="V22" s="89"/>
      <c r="W22" s="89"/>
      <c r="X22" s="89"/>
      <c r="Y22" s="89"/>
      <c r="Z22" s="304">
        <f>20%*P22</f>
        <v>2420.8000000000002</v>
      </c>
      <c r="AA22" s="304"/>
      <c r="AB22" s="304">
        <f>50%*P22</f>
        <v>6052</v>
      </c>
      <c r="AC22" s="304"/>
      <c r="AD22" s="304">
        <f>75%*P22</f>
        <v>9078</v>
      </c>
      <c r="AE22" s="304"/>
      <c r="AF22" s="304">
        <f>100%*P22</f>
        <v>12104</v>
      </c>
      <c r="AG22" s="81"/>
      <c r="AH22" s="30" t="s">
        <v>1018</v>
      </c>
      <c r="AI22" s="274"/>
    </row>
    <row r="23" spans="1:37" s="65" customFormat="1" ht="36.9" customHeight="1">
      <c r="A23" s="90" t="s">
        <v>111</v>
      </c>
      <c r="B23" s="39" t="s">
        <v>112</v>
      </c>
      <c r="C23" s="33"/>
      <c r="D23" s="87"/>
      <c r="E23" s="2"/>
      <c r="F23" s="47"/>
      <c r="G23" s="33"/>
      <c r="H23" s="1"/>
      <c r="I23" s="92"/>
      <c r="J23" s="92"/>
      <c r="K23" s="89"/>
      <c r="L23" s="89"/>
      <c r="M23" s="89"/>
      <c r="N23" s="89"/>
      <c r="O23" s="89"/>
      <c r="P23" s="27">
        <f t="shared" si="9"/>
        <v>0</v>
      </c>
      <c r="Q23" s="89">
        <f t="shared" ref="Q23:Q24" si="10">SUM(R23:T23)</f>
        <v>0</v>
      </c>
      <c r="R23" s="34"/>
      <c r="S23" s="89"/>
      <c r="T23" s="89"/>
      <c r="U23" s="89"/>
      <c r="V23" s="89"/>
      <c r="W23" s="89"/>
      <c r="X23" s="89"/>
      <c r="Y23" s="89"/>
      <c r="Z23" s="273"/>
      <c r="AA23" s="273"/>
      <c r="AB23" s="273"/>
      <c r="AC23" s="273"/>
      <c r="AD23" s="273"/>
      <c r="AE23" s="273"/>
      <c r="AF23" s="273"/>
      <c r="AG23" s="82"/>
      <c r="AH23" s="29"/>
      <c r="AI23" s="274"/>
    </row>
    <row r="24" spans="1:37" s="67" customFormat="1" ht="46.8">
      <c r="A24" s="90">
        <v>3</v>
      </c>
      <c r="B24" s="97" t="s">
        <v>113</v>
      </c>
      <c r="C24" s="33"/>
      <c r="D24" s="87" t="s">
        <v>114</v>
      </c>
      <c r="E24" s="41" t="s">
        <v>103</v>
      </c>
      <c r="F24" s="47">
        <v>7004686</v>
      </c>
      <c r="G24" s="98">
        <v>2023</v>
      </c>
      <c r="H24" s="33" t="s">
        <v>115</v>
      </c>
      <c r="I24" s="54">
        <v>14267</v>
      </c>
      <c r="J24" s="54">
        <v>14267</v>
      </c>
      <c r="K24" s="89"/>
      <c r="L24" s="89"/>
      <c r="M24" s="89"/>
      <c r="N24" s="89"/>
      <c r="O24" s="89"/>
      <c r="P24" s="27">
        <f t="shared" si="9"/>
        <v>35</v>
      </c>
      <c r="Q24" s="89">
        <f t="shared" si="10"/>
        <v>35</v>
      </c>
      <c r="R24" s="34">
        <v>35</v>
      </c>
      <c r="S24" s="89"/>
      <c r="T24" s="89"/>
      <c r="U24" s="89"/>
      <c r="V24" s="89"/>
      <c r="W24" s="89"/>
      <c r="X24" s="89"/>
      <c r="Y24" s="89"/>
      <c r="Z24" s="304">
        <f>20%*P24</f>
        <v>7</v>
      </c>
      <c r="AA24" s="304"/>
      <c r="AB24" s="304">
        <f>50%*P24</f>
        <v>17.5</v>
      </c>
      <c r="AC24" s="304"/>
      <c r="AD24" s="304">
        <f>75%*P24</f>
        <v>26.25</v>
      </c>
      <c r="AE24" s="304"/>
      <c r="AF24" s="304">
        <f>100%*P24</f>
        <v>35</v>
      </c>
      <c r="AG24" s="81"/>
      <c r="AH24" s="30" t="s">
        <v>1018</v>
      </c>
      <c r="AI24" s="274"/>
      <c r="AJ24" s="278"/>
    </row>
    <row r="25" spans="1:37" s="43" customFormat="1" ht="16.2" hidden="1">
      <c r="A25" s="93"/>
      <c r="B25" s="21" t="s">
        <v>86</v>
      </c>
      <c r="C25" s="22"/>
      <c r="D25" s="21"/>
      <c r="E25" s="42"/>
      <c r="F25" s="22"/>
      <c r="G25" s="22"/>
      <c r="H25" s="22"/>
      <c r="I25" s="95"/>
      <c r="J25" s="27"/>
      <c r="K25" s="27"/>
      <c r="L25" s="27"/>
      <c r="M25" s="27"/>
      <c r="N25" s="27"/>
      <c r="O25" s="27"/>
      <c r="P25" s="27">
        <f t="shared" si="9"/>
        <v>0</v>
      </c>
      <c r="Q25" s="27"/>
      <c r="R25" s="27"/>
      <c r="S25" s="27"/>
      <c r="T25" s="27"/>
      <c r="U25" s="27"/>
      <c r="V25" s="27"/>
      <c r="W25" s="27"/>
      <c r="X25" s="27"/>
      <c r="Y25" s="27"/>
      <c r="Z25" s="297"/>
      <c r="AA25" s="299"/>
      <c r="AB25" s="299"/>
      <c r="AC25" s="299"/>
      <c r="AD25" s="299"/>
      <c r="AE25" s="299"/>
      <c r="AF25" s="99"/>
      <c r="AG25" s="99"/>
      <c r="AH25" s="100"/>
      <c r="AI25" s="285"/>
    </row>
    <row r="26" spans="1:37" s="68" customFormat="1" ht="69" customHeight="1">
      <c r="A26" s="42" t="s">
        <v>116</v>
      </c>
      <c r="B26" s="71" t="s">
        <v>117</v>
      </c>
      <c r="C26" s="22"/>
      <c r="D26" s="39"/>
      <c r="E26" s="40"/>
      <c r="F26" s="40"/>
      <c r="G26" s="40"/>
      <c r="H26" s="45"/>
      <c r="I26" s="24">
        <f>SUM(I27:I66)</f>
        <v>60623566.461702004</v>
      </c>
      <c r="J26" s="24">
        <f t="shared" ref="J26:Y26" si="11">SUM(J27:J66)</f>
        <v>5440456.4617019994</v>
      </c>
      <c r="K26" s="24">
        <f t="shared" si="11"/>
        <v>39136536</v>
      </c>
      <c r="L26" s="24">
        <f t="shared" si="11"/>
        <v>17953629.195</v>
      </c>
      <c r="M26" s="24">
        <f t="shared" si="11"/>
        <v>10095488.862</v>
      </c>
      <c r="N26" s="24">
        <f t="shared" si="11"/>
        <v>2829051.8620000002</v>
      </c>
      <c r="O26" s="24">
        <f t="shared" si="11"/>
        <v>0</v>
      </c>
      <c r="P26" s="24">
        <f t="shared" si="11"/>
        <v>6677564</v>
      </c>
      <c r="Q26" s="24">
        <f t="shared" si="11"/>
        <v>1363503</v>
      </c>
      <c r="R26" s="24">
        <f t="shared" si="11"/>
        <v>340041</v>
      </c>
      <c r="S26" s="24">
        <f t="shared" si="11"/>
        <v>27994</v>
      </c>
      <c r="T26" s="24">
        <f t="shared" si="11"/>
        <v>995468</v>
      </c>
      <c r="U26" s="24">
        <f t="shared" si="11"/>
        <v>0</v>
      </c>
      <c r="V26" s="24">
        <f t="shared" si="11"/>
        <v>5314061</v>
      </c>
      <c r="W26" s="24">
        <f t="shared" si="11"/>
        <v>5314061</v>
      </c>
      <c r="X26" s="24">
        <f t="shared" si="11"/>
        <v>0</v>
      </c>
      <c r="Y26" s="24">
        <f t="shared" si="11"/>
        <v>0</v>
      </c>
      <c r="Z26" s="303">
        <f>20%*P26</f>
        <v>1335512.8</v>
      </c>
      <c r="AA26" s="298">
        <v>7.0900000000000005E-2</v>
      </c>
      <c r="AB26" s="303">
        <f>50%*P26</f>
        <v>3338782</v>
      </c>
      <c r="AC26" s="303">
        <v>0.34539999999999998</v>
      </c>
      <c r="AD26" s="303">
        <f>0.75*P26</f>
        <v>5008173</v>
      </c>
      <c r="AE26" s="303">
        <v>0.63319999999999999</v>
      </c>
      <c r="AF26" s="303">
        <f>1*P26</f>
        <v>6677564</v>
      </c>
      <c r="AG26" s="83">
        <v>0.99490000000000001</v>
      </c>
      <c r="AH26" s="38"/>
      <c r="AI26" s="286"/>
      <c r="AJ26" s="286"/>
    </row>
    <row r="27" spans="1:37" s="69" customFormat="1" ht="27" customHeight="1">
      <c r="A27" s="42" t="s">
        <v>17</v>
      </c>
      <c r="B27" s="44" t="s">
        <v>32</v>
      </c>
      <c r="C27" s="22"/>
      <c r="D27" s="44"/>
      <c r="E27" s="101"/>
      <c r="F27" s="102"/>
      <c r="G27" s="102"/>
      <c r="H27" s="22"/>
      <c r="I27" s="103"/>
      <c r="J27" s="103"/>
      <c r="K27" s="103"/>
      <c r="L27" s="79"/>
      <c r="M27" s="103"/>
      <c r="N27" s="103"/>
      <c r="O27" s="103"/>
      <c r="P27" s="103"/>
      <c r="Q27" s="24"/>
      <c r="R27" s="79"/>
      <c r="S27" s="79"/>
      <c r="T27" s="79"/>
      <c r="U27" s="79"/>
      <c r="V27" s="79"/>
      <c r="W27" s="104"/>
      <c r="X27" s="79"/>
      <c r="Y27" s="79"/>
      <c r="Z27" s="297"/>
      <c r="AA27" s="299"/>
      <c r="AB27" s="299"/>
      <c r="AC27" s="299"/>
      <c r="AD27" s="299"/>
      <c r="AE27" s="299"/>
      <c r="AF27" s="99"/>
      <c r="AG27" s="99"/>
      <c r="AH27" s="100"/>
      <c r="AI27" s="277"/>
      <c r="AJ27" s="277"/>
    </row>
    <row r="28" spans="1:37" s="67" customFormat="1" ht="36.9" customHeight="1">
      <c r="A28" s="41">
        <v>1</v>
      </c>
      <c r="B28" s="105" t="s">
        <v>118</v>
      </c>
      <c r="C28" s="33"/>
      <c r="D28" s="87" t="s">
        <v>119</v>
      </c>
      <c r="E28" s="106" t="s">
        <v>103</v>
      </c>
      <c r="F28" s="47"/>
      <c r="G28" s="47" t="s">
        <v>120</v>
      </c>
      <c r="H28" s="107" t="s">
        <v>1055</v>
      </c>
      <c r="I28" s="108">
        <v>2491</v>
      </c>
      <c r="J28" s="108">
        <v>2491</v>
      </c>
      <c r="K28" s="108"/>
      <c r="L28" s="34"/>
      <c r="M28" s="108"/>
      <c r="N28" s="108"/>
      <c r="O28" s="108"/>
      <c r="P28" s="103">
        <f>SUM(Q28+V28)</f>
        <v>2491</v>
      </c>
      <c r="Q28" s="109">
        <f>SUM(R28:U28)</f>
        <v>2491</v>
      </c>
      <c r="R28" s="34">
        <v>2491</v>
      </c>
      <c r="S28" s="34"/>
      <c r="T28" s="34"/>
      <c r="U28" s="34"/>
      <c r="V28" s="34">
        <f>SUM(W28:Y28)</f>
        <v>0</v>
      </c>
      <c r="W28" s="110"/>
      <c r="X28" s="34"/>
      <c r="Y28" s="34"/>
      <c r="Z28" s="308">
        <f>20%*P28</f>
        <v>498.20000000000005</v>
      </c>
      <c r="AA28" s="272"/>
      <c r="AB28" s="308">
        <f>50%*P28</f>
        <v>1245.5</v>
      </c>
      <c r="AC28" s="272"/>
      <c r="AD28" s="304">
        <f>75%*P28</f>
        <v>1868.25</v>
      </c>
      <c r="AE28" s="272"/>
      <c r="AF28" s="304">
        <f>100%*P28</f>
        <v>2491</v>
      </c>
      <c r="AG28" s="81"/>
      <c r="AH28" s="29" t="s">
        <v>1017</v>
      </c>
      <c r="AI28" s="274"/>
    </row>
    <row r="29" spans="1:37" s="67" customFormat="1" ht="81" customHeight="1">
      <c r="A29" s="41">
        <v>2</v>
      </c>
      <c r="B29" s="105" t="s">
        <v>121</v>
      </c>
      <c r="C29" s="33"/>
      <c r="D29" s="87" t="s">
        <v>122</v>
      </c>
      <c r="E29" s="106" t="s">
        <v>103</v>
      </c>
      <c r="F29" s="47"/>
      <c r="G29" s="47" t="s">
        <v>120</v>
      </c>
      <c r="H29" s="107" t="s">
        <v>1055</v>
      </c>
      <c r="I29" s="108">
        <v>880</v>
      </c>
      <c r="J29" s="108">
        <v>880</v>
      </c>
      <c r="K29" s="108"/>
      <c r="L29" s="34"/>
      <c r="M29" s="108"/>
      <c r="N29" s="108"/>
      <c r="O29" s="108"/>
      <c r="P29" s="103">
        <f t="shared" ref="P29:P68" si="12">SUM(Q29+V29)</f>
        <v>880</v>
      </c>
      <c r="Q29" s="109">
        <f t="shared" ref="Q29:Q66" si="13">SUM(R29:U29)</f>
        <v>880</v>
      </c>
      <c r="R29" s="34">
        <v>880</v>
      </c>
      <c r="S29" s="34"/>
      <c r="T29" s="34"/>
      <c r="U29" s="34"/>
      <c r="V29" s="34">
        <f t="shared" ref="V29:V66" si="14">SUM(W29:Y29)</f>
        <v>0</v>
      </c>
      <c r="W29" s="110"/>
      <c r="X29" s="34"/>
      <c r="Y29" s="34"/>
      <c r="Z29" s="308">
        <f t="shared" ref="Z29:Z32" si="15">20%*P29</f>
        <v>176</v>
      </c>
      <c r="AA29" s="272"/>
      <c r="AB29" s="308">
        <f t="shared" ref="AB29:AB32" si="16">50%*P29</f>
        <v>440</v>
      </c>
      <c r="AC29" s="272"/>
      <c r="AD29" s="304">
        <f t="shared" ref="AD29:AD32" si="17">75%*P29</f>
        <v>660</v>
      </c>
      <c r="AE29" s="272"/>
      <c r="AF29" s="304">
        <f t="shared" ref="AF29:AF32" si="18">100%*P29</f>
        <v>880</v>
      </c>
      <c r="AG29" s="81"/>
      <c r="AH29" s="29" t="s">
        <v>1017</v>
      </c>
      <c r="AI29" s="274"/>
    </row>
    <row r="30" spans="1:37" s="67" customFormat="1" ht="77.099999999999994" customHeight="1">
      <c r="A30" s="41">
        <v>3</v>
      </c>
      <c r="B30" s="105" t="s">
        <v>123</v>
      </c>
      <c r="C30" s="33"/>
      <c r="D30" s="87" t="s">
        <v>124</v>
      </c>
      <c r="E30" s="106" t="s">
        <v>103</v>
      </c>
      <c r="F30" s="47"/>
      <c r="G30" s="47" t="s">
        <v>120</v>
      </c>
      <c r="H30" s="107" t="s">
        <v>1055</v>
      </c>
      <c r="I30" s="108">
        <v>1018</v>
      </c>
      <c r="J30" s="108">
        <v>1018</v>
      </c>
      <c r="K30" s="108"/>
      <c r="L30" s="34"/>
      <c r="M30" s="108"/>
      <c r="N30" s="108"/>
      <c r="O30" s="108"/>
      <c r="P30" s="103">
        <f t="shared" si="12"/>
        <v>1018</v>
      </c>
      <c r="Q30" s="109">
        <f t="shared" si="13"/>
        <v>1018</v>
      </c>
      <c r="R30" s="34">
        <v>1018</v>
      </c>
      <c r="S30" s="34"/>
      <c r="T30" s="34"/>
      <c r="U30" s="34"/>
      <c r="V30" s="34">
        <f t="shared" si="14"/>
        <v>0</v>
      </c>
      <c r="W30" s="110"/>
      <c r="X30" s="34"/>
      <c r="Y30" s="34"/>
      <c r="Z30" s="308">
        <f t="shared" si="15"/>
        <v>203.60000000000002</v>
      </c>
      <c r="AA30" s="272"/>
      <c r="AB30" s="308">
        <f t="shared" si="16"/>
        <v>509</v>
      </c>
      <c r="AC30" s="272"/>
      <c r="AD30" s="304">
        <f t="shared" si="17"/>
        <v>763.5</v>
      </c>
      <c r="AE30" s="272"/>
      <c r="AF30" s="304">
        <f t="shared" si="18"/>
        <v>1018</v>
      </c>
      <c r="AG30" s="81"/>
      <c r="AH30" s="29" t="s">
        <v>1017</v>
      </c>
      <c r="AI30" s="274"/>
    </row>
    <row r="31" spans="1:37" s="67" customFormat="1" ht="81.900000000000006" customHeight="1">
      <c r="A31" s="41">
        <v>4</v>
      </c>
      <c r="B31" s="105" t="s">
        <v>125</v>
      </c>
      <c r="C31" s="33"/>
      <c r="D31" s="87" t="s">
        <v>126</v>
      </c>
      <c r="E31" s="106" t="s">
        <v>96</v>
      </c>
      <c r="F31" s="47"/>
      <c r="G31" s="47" t="s">
        <v>120</v>
      </c>
      <c r="H31" s="107" t="s">
        <v>1055</v>
      </c>
      <c r="I31" s="108">
        <v>8004</v>
      </c>
      <c r="J31" s="108">
        <v>8004</v>
      </c>
      <c r="K31" s="108"/>
      <c r="L31" s="34"/>
      <c r="M31" s="108"/>
      <c r="N31" s="108"/>
      <c r="O31" s="108"/>
      <c r="P31" s="103">
        <f t="shared" si="12"/>
        <v>8004</v>
      </c>
      <c r="Q31" s="109">
        <f t="shared" si="13"/>
        <v>8004</v>
      </c>
      <c r="R31" s="34">
        <v>8004</v>
      </c>
      <c r="S31" s="34"/>
      <c r="T31" s="34"/>
      <c r="U31" s="34"/>
      <c r="V31" s="34">
        <f t="shared" si="14"/>
        <v>0</v>
      </c>
      <c r="W31" s="110"/>
      <c r="X31" s="34"/>
      <c r="Y31" s="34"/>
      <c r="Z31" s="308">
        <f t="shared" si="15"/>
        <v>1600.8000000000002</v>
      </c>
      <c r="AA31" s="272"/>
      <c r="AB31" s="308">
        <f t="shared" si="16"/>
        <v>4002</v>
      </c>
      <c r="AC31" s="272"/>
      <c r="AD31" s="304">
        <f t="shared" si="17"/>
        <v>6003</v>
      </c>
      <c r="AE31" s="272"/>
      <c r="AF31" s="304">
        <f t="shared" si="18"/>
        <v>8004</v>
      </c>
      <c r="AG31" s="81"/>
      <c r="AH31" s="29" t="s">
        <v>1017</v>
      </c>
      <c r="AI31" s="274"/>
    </row>
    <row r="32" spans="1:37" s="67" customFormat="1" ht="83.4" customHeight="1">
      <c r="A32" s="41">
        <v>5</v>
      </c>
      <c r="B32" s="105" t="s">
        <v>127</v>
      </c>
      <c r="C32" s="33"/>
      <c r="D32" s="87" t="s">
        <v>128</v>
      </c>
      <c r="E32" s="106" t="s">
        <v>96</v>
      </c>
      <c r="F32" s="47"/>
      <c r="G32" s="47" t="s">
        <v>120</v>
      </c>
      <c r="H32" s="107" t="s">
        <v>1055</v>
      </c>
      <c r="I32" s="108">
        <v>3621</v>
      </c>
      <c r="J32" s="108">
        <v>3621</v>
      </c>
      <c r="K32" s="108"/>
      <c r="L32" s="34"/>
      <c r="M32" s="108"/>
      <c r="N32" s="108"/>
      <c r="O32" s="108"/>
      <c r="P32" s="103">
        <f t="shared" si="12"/>
        <v>3621</v>
      </c>
      <c r="Q32" s="109">
        <f t="shared" si="13"/>
        <v>3621</v>
      </c>
      <c r="R32" s="34">
        <v>3621</v>
      </c>
      <c r="S32" s="34"/>
      <c r="T32" s="34"/>
      <c r="U32" s="34"/>
      <c r="V32" s="34">
        <f t="shared" si="14"/>
        <v>0</v>
      </c>
      <c r="W32" s="110"/>
      <c r="X32" s="34"/>
      <c r="Y32" s="34"/>
      <c r="Z32" s="308">
        <f t="shared" si="15"/>
        <v>724.2</v>
      </c>
      <c r="AA32" s="272"/>
      <c r="AB32" s="308">
        <f t="shared" si="16"/>
        <v>1810.5</v>
      </c>
      <c r="AC32" s="272"/>
      <c r="AD32" s="304">
        <f t="shared" si="17"/>
        <v>2715.75</v>
      </c>
      <c r="AE32" s="272"/>
      <c r="AF32" s="304">
        <f t="shared" si="18"/>
        <v>3621</v>
      </c>
      <c r="AG32" s="81"/>
      <c r="AH32" s="29" t="s">
        <v>1017</v>
      </c>
      <c r="AI32" s="274"/>
    </row>
    <row r="33" spans="1:35" s="65" customFormat="1" ht="42.9" customHeight="1">
      <c r="A33" s="42" t="s">
        <v>90</v>
      </c>
      <c r="B33" s="39" t="s">
        <v>106</v>
      </c>
      <c r="C33" s="22"/>
      <c r="D33" s="30"/>
      <c r="E33" s="42"/>
      <c r="F33" s="31"/>
      <c r="G33" s="31"/>
      <c r="H33" s="45"/>
      <c r="I33" s="27"/>
      <c r="J33" s="78"/>
      <c r="K33" s="78"/>
      <c r="L33" s="109">
        <f t="shared" ref="L33:L116" si="19">J33-N33</f>
        <v>0</v>
      </c>
      <c r="M33" s="78"/>
      <c r="N33" s="27"/>
      <c r="O33" s="27"/>
      <c r="P33" s="103">
        <f t="shared" si="12"/>
        <v>0</v>
      </c>
      <c r="Q33" s="109">
        <f t="shared" si="13"/>
        <v>0</v>
      </c>
      <c r="R33" s="89"/>
      <c r="S33" s="89"/>
      <c r="T33" s="89"/>
      <c r="U33" s="89"/>
      <c r="V33" s="34">
        <f t="shared" si="14"/>
        <v>0</v>
      </c>
      <c r="W33" s="89"/>
      <c r="X33" s="89"/>
      <c r="Y33" s="89"/>
      <c r="Z33" s="297"/>
      <c r="AA33" s="273"/>
      <c r="AB33" s="273"/>
      <c r="AC33" s="273"/>
      <c r="AD33" s="272"/>
      <c r="AE33" s="273"/>
      <c r="AF33" s="81"/>
      <c r="AG33" s="82"/>
      <c r="AH33" s="29"/>
      <c r="AI33" s="274"/>
    </row>
    <row r="34" spans="1:35" s="65" customFormat="1" ht="83.4" customHeight="1">
      <c r="A34" s="41">
        <v>6</v>
      </c>
      <c r="B34" s="111" t="s">
        <v>129</v>
      </c>
      <c r="C34" s="33" t="s">
        <v>130</v>
      </c>
      <c r="D34" s="87" t="s">
        <v>131</v>
      </c>
      <c r="E34" s="41" t="s">
        <v>103</v>
      </c>
      <c r="F34" s="112">
        <v>7613999</v>
      </c>
      <c r="G34" s="33" t="s">
        <v>132</v>
      </c>
      <c r="H34" s="33" t="s">
        <v>1054</v>
      </c>
      <c r="I34" s="110">
        <v>20346</v>
      </c>
      <c r="J34" s="110">
        <v>20346</v>
      </c>
      <c r="K34" s="110"/>
      <c r="L34" s="109">
        <f t="shared" si="19"/>
        <v>1962</v>
      </c>
      <c r="M34" s="110">
        <v>18384</v>
      </c>
      <c r="N34" s="110">
        <v>18384</v>
      </c>
      <c r="O34" s="110"/>
      <c r="P34" s="103">
        <f t="shared" si="12"/>
        <v>1900</v>
      </c>
      <c r="Q34" s="109">
        <f t="shared" si="13"/>
        <v>1900</v>
      </c>
      <c r="R34" s="89"/>
      <c r="S34" s="89">
        <v>1900</v>
      </c>
      <c r="T34" s="89"/>
      <c r="U34" s="89"/>
      <c r="V34" s="34">
        <f t="shared" si="14"/>
        <v>0</v>
      </c>
      <c r="W34" s="89"/>
      <c r="X34" s="89"/>
      <c r="Y34" s="89"/>
      <c r="Z34" s="308">
        <f t="shared" ref="Z34" si="20">20%*P34</f>
        <v>380</v>
      </c>
      <c r="AA34" s="272"/>
      <c r="AB34" s="308">
        <f t="shared" ref="AB34" si="21">50%*P34</f>
        <v>950</v>
      </c>
      <c r="AC34" s="272"/>
      <c r="AD34" s="304">
        <f t="shared" ref="AD34" si="22">75%*P34</f>
        <v>1425</v>
      </c>
      <c r="AE34" s="272"/>
      <c r="AF34" s="304">
        <f t="shared" ref="AF34" si="23">100%*P34</f>
        <v>1900</v>
      </c>
      <c r="AG34" s="82"/>
      <c r="AH34" s="29" t="s">
        <v>1017</v>
      </c>
      <c r="AI34" s="284"/>
    </row>
    <row r="35" spans="1:35" s="67" customFormat="1" ht="36.9" customHeight="1">
      <c r="A35" s="41">
        <v>7</v>
      </c>
      <c r="B35" s="105" t="s">
        <v>133</v>
      </c>
      <c r="C35" s="33" t="s">
        <v>130</v>
      </c>
      <c r="D35" s="87" t="s">
        <v>134</v>
      </c>
      <c r="E35" s="106" t="s">
        <v>96</v>
      </c>
      <c r="F35" s="47">
        <v>7863971</v>
      </c>
      <c r="G35" s="47" t="s">
        <v>135</v>
      </c>
      <c r="H35" s="107" t="s">
        <v>136</v>
      </c>
      <c r="I35" s="108">
        <v>137371</v>
      </c>
      <c r="J35" s="108">
        <v>137371</v>
      </c>
      <c r="K35" s="108"/>
      <c r="L35" s="34">
        <f t="shared" si="19"/>
        <v>68022.342999999993</v>
      </c>
      <c r="M35" s="108">
        <v>69348.657000000007</v>
      </c>
      <c r="N35" s="108">
        <v>69348.657000000007</v>
      </c>
      <c r="O35" s="108"/>
      <c r="P35" s="103">
        <f t="shared" si="12"/>
        <v>68022</v>
      </c>
      <c r="Q35" s="109">
        <f t="shared" si="13"/>
        <v>68022</v>
      </c>
      <c r="R35" s="34"/>
      <c r="S35" s="34"/>
      <c r="T35" s="34">
        <v>68022</v>
      </c>
      <c r="U35" s="34"/>
      <c r="V35" s="34">
        <f t="shared" si="14"/>
        <v>0</v>
      </c>
      <c r="W35" s="110"/>
      <c r="X35" s="34"/>
      <c r="Y35" s="34"/>
      <c r="Z35" s="308">
        <f t="shared" ref="Z35:Z56" si="24">20%*P35</f>
        <v>13604.400000000001</v>
      </c>
      <c r="AA35" s="272"/>
      <c r="AB35" s="308">
        <f t="shared" ref="AB35:AB56" si="25">50%*P35</f>
        <v>34011</v>
      </c>
      <c r="AC35" s="272"/>
      <c r="AD35" s="304">
        <f t="shared" ref="AD35:AD56" si="26">75%*P35</f>
        <v>51016.5</v>
      </c>
      <c r="AE35" s="272"/>
      <c r="AF35" s="304">
        <f t="shared" ref="AF35:AF56" si="27">100%*P35</f>
        <v>68022</v>
      </c>
      <c r="AG35" s="81"/>
      <c r="AH35" s="29" t="s">
        <v>1017</v>
      </c>
      <c r="AI35" s="274"/>
    </row>
    <row r="36" spans="1:35" s="65" customFormat="1" ht="62.4">
      <c r="A36" s="41">
        <v>8</v>
      </c>
      <c r="B36" s="111" t="s">
        <v>55</v>
      </c>
      <c r="C36" s="33" t="s">
        <v>130</v>
      </c>
      <c r="D36" s="87" t="s">
        <v>137</v>
      </c>
      <c r="E36" s="41" t="s">
        <v>103</v>
      </c>
      <c r="F36" s="113" t="s">
        <v>138</v>
      </c>
      <c r="G36" s="33" t="s">
        <v>139</v>
      </c>
      <c r="H36" s="33" t="s">
        <v>1056</v>
      </c>
      <c r="I36" s="110">
        <v>76615.851999999999</v>
      </c>
      <c r="J36" s="110">
        <v>76615.851999999999</v>
      </c>
      <c r="K36" s="110"/>
      <c r="L36" s="109">
        <f t="shared" si="19"/>
        <v>59619.851999999999</v>
      </c>
      <c r="M36" s="110">
        <v>16996</v>
      </c>
      <c r="N36" s="110">
        <v>16996</v>
      </c>
      <c r="O36" s="110"/>
      <c r="P36" s="103">
        <f t="shared" si="12"/>
        <v>59619</v>
      </c>
      <c r="Q36" s="109">
        <f t="shared" si="13"/>
        <v>59619</v>
      </c>
      <c r="R36" s="89">
        <v>59619</v>
      </c>
      <c r="S36" s="89"/>
      <c r="T36" s="89"/>
      <c r="U36" s="89"/>
      <c r="V36" s="34">
        <f t="shared" si="14"/>
        <v>0</v>
      </c>
      <c r="W36" s="89"/>
      <c r="X36" s="89"/>
      <c r="Y36" s="89"/>
      <c r="Z36" s="308">
        <f t="shared" si="24"/>
        <v>11923.800000000001</v>
      </c>
      <c r="AA36" s="272"/>
      <c r="AB36" s="308">
        <f t="shared" si="25"/>
        <v>29809.5</v>
      </c>
      <c r="AC36" s="272"/>
      <c r="AD36" s="304">
        <f t="shared" si="26"/>
        <v>44714.25</v>
      </c>
      <c r="AE36" s="272"/>
      <c r="AF36" s="304">
        <f t="shared" si="27"/>
        <v>59619</v>
      </c>
      <c r="AG36" s="82"/>
      <c r="AH36" s="29" t="s">
        <v>1017</v>
      </c>
      <c r="AI36" s="284"/>
    </row>
    <row r="37" spans="1:35" s="67" customFormat="1" ht="36.9" customHeight="1">
      <c r="A37" s="41">
        <v>9</v>
      </c>
      <c r="B37" s="105" t="s">
        <v>42</v>
      </c>
      <c r="C37" s="33" t="s">
        <v>140</v>
      </c>
      <c r="D37" s="87" t="s">
        <v>141</v>
      </c>
      <c r="E37" s="106" t="s">
        <v>96</v>
      </c>
      <c r="F37" s="47">
        <v>7870170</v>
      </c>
      <c r="G37" s="47" t="s">
        <v>142</v>
      </c>
      <c r="H37" s="107" t="s">
        <v>143</v>
      </c>
      <c r="I37" s="108">
        <v>149988</v>
      </c>
      <c r="J37" s="108">
        <v>149988</v>
      </c>
      <c r="K37" s="108"/>
      <c r="L37" s="34">
        <f t="shared" si="19"/>
        <v>66543</v>
      </c>
      <c r="M37" s="108">
        <v>83445</v>
      </c>
      <c r="N37" s="108">
        <v>83445</v>
      </c>
      <c r="O37" s="108"/>
      <c r="P37" s="103">
        <f t="shared" si="12"/>
        <v>66543</v>
      </c>
      <c r="Q37" s="109">
        <f t="shared" si="13"/>
        <v>66543</v>
      </c>
      <c r="R37" s="34">
        <v>66543</v>
      </c>
      <c r="S37" s="34"/>
      <c r="T37" s="34"/>
      <c r="U37" s="34"/>
      <c r="V37" s="34">
        <f t="shared" si="14"/>
        <v>0</v>
      </c>
      <c r="W37" s="110"/>
      <c r="X37" s="34"/>
      <c r="Y37" s="34"/>
      <c r="Z37" s="308">
        <f t="shared" si="24"/>
        <v>13308.6</v>
      </c>
      <c r="AA37" s="272"/>
      <c r="AB37" s="308">
        <f t="shared" si="25"/>
        <v>33271.5</v>
      </c>
      <c r="AC37" s="272"/>
      <c r="AD37" s="304">
        <f t="shared" si="26"/>
        <v>49907.25</v>
      </c>
      <c r="AE37" s="272"/>
      <c r="AF37" s="304">
        <f t="shared" si="27"/>
        <v>66543</v>
      </c>
      <c r="AG37" s="81"/>
      <c r="AH37" s="29" t="s">
        <v>1017</v>
      </c>
      <c r="AI37" s="274"/>
    </row>
    <row r="38" spans="1:35" s="65" customFormat="1" ht="78">
      <c r="A38" s="41">
        <v>10</v>
      </c>
      <c r="B38" s="114" t="s">
        <v>7</v>
      </c>
      <c r="C38" s="115" t="s">
        <v>130</v>
      </c>
      <c r="D38" s="87" t="s">
        <v>144</v>
      </c>
      <c r="E38" s="41" t="s">
        <v>91</v>
      </c>
      <c r="F38" s="115">
        <v>7865048</v>
      </c>
      <c r="G38" s="33" t="s">
        <v>145</v>
      </c>
      <c r="H38" s="33" t="s">
        <v>1061</v>
      </c>
      <c r="I38" s="88">
        <v>1569200</v>
      </c>
      <c r="J38" s="89">
        <v>350000</v>
      </c>
      <c r="K38" s="89"/>
      <c r="L38" s="89">
        <v>85116</v>
      </c>
      <c r="M38" s="89">
        <v>264884</v>
      </c>
      <c r="N38" s="89">
        <v>264884</v>
      </c>
      <c r="O38" s="89"/>
      <c r="P38" s="103">
        <f t="shared" si="12"/>
        <v>85116</v>
      </c>
      <c r="Q38" s="109">
        <f t="shared" si="13"/>
        <v>85116</v>
      </c>
      <c r="R38" s="27"/>
      <c r="S38" s="27"/>
      <c r="T38" s="89">
        <v>85116</v>
      </c>
      <c r="U38" s="89"/>
      <c r="V38" s="34">
        <f t="shared" si="14"/>
        <v>0</v>
      </c>
      <c r="W38" s="89"/>
      <c r="X38" s="89"/>
      <c r="Y38" s="89"/>
      <c r="Z38" s="308">
        <f t="shared" si="24"/>
        <v>17023.2</v>
      </c>
      <c r="AA38" s="272"/>
      <c r="AB38" s="308">
        <f t="shared" si="25"/>
        <v>42558</v>
      </c>
      <c r="AC38" s="272"/>
      <c r="AD38" s="304">
        <f t="shared" si="26"/>
        <v>63837</v>
      </c>
      <c r="AE38" s="272"/>
      <c r="AF38" s="304">
        <f t="shared" si="27"/>
        <v>85116</v>
      </c>
      <c r="AG38" s="82"/>
      <c r="AH38" s="29" t="s">
        <v>1017</v>
      </c>
      <c r="AI38" s="284"/>
    </row>
    <row r="39" spans="1:35" s="65" customFormat="1" ht="46.8">
      <c r="A39" s="41">
        <v>11</v>
      </c>
      <c r="B39" s="87" t="s">
        <v>10</v>
      </c>
      <c r="C39" s="115" t="s">
        <v>130</v>
      </c>
      <c r="D39" s="87" t="s">
        <v>147</v>
      </c>
      <c r="E39" s="116" t="s">
        <v>103</v>
      </c>
      <c r="F39" s="116" t="s">
        <v>14</v>
      </c>
      <c r="G39" s="33" t="s">
        <v>148</v>
      </c>
      <c r="H39" s="33" t="s">
        <v>149</v>
      </c>
      <c r="I39" s="88">
        <v>120000</v>
      </c>
      <c r="J39" s="89">
        <v>120000</v>
      </c>
      <c r="K39" s="89"/>
      <c r="L39" s="89">
        <v>70000</v>
      </c>
      <c r="M39" s="89">
        <v>50000</v>
      </c>
      <c r="N39" s="89">
        <v>50000</v>
      </c>
      <c r="O39" s="89"/>
      <c r="P39" s="103">
        <f t="shared" si="12"/>
        <v>70000</v>
      </c>
      <c r="Q39" s="109">
        <f t="shared" si="13"/>
        <v>70000</v>
      </c>
      <c r="R39" s="27"/>
      <c r="S39" s="27"/>
      <c r="T39" s="89">
        <v>70000</v>
      </c>
      <c r="U39" s="89"/>
      <c r="V39" s="34">
        <f t="shared" si="14"/>
        <v>0</v>
      </c>
      <c r="W39" s="89"/>
      <c r="X39" s="89"/>
      <c r="Y39" s="89"/>
      <c r="Z39" s="308">
        <f t="shared" si="24"/>
        <v>14000</v>
      </c>
      <c r="AA39" s="272"/>
      <c r="AB39" s="308">
        <f t="shared" si="25"/>
        <v>35000</v>
      </c>
      <c r="AC39" s="272"/>
      <c r="AD39" s="304">
        <f t="shared" si="26"/>
        <v>52500</v>
      </c>
      <c r="AE39" s="272"/>
      <c r="AF39" s="304">
        <f t="shared" si="27"/>
        <v>70000</v>
      </c>
      <c r="AG39" s="82"/>
      <c r="AH39" s="29" t="s">
        <v>1017</v>
      </c>
      <c r="AI39" s="284"/>
    </row>
    <row r="40" spans="1:35" s="67" customFormat="1" ht="36.9" customHeight="1">
      <c r="A40" s="41">
        <v>12</v>
      </c>
      <c r="B40" s="105" t="s">
        <v>11</v>
      </c>
      <c r="C40" s="33" t="s">
        <v>130</v>
      </c>
      <c r="D40" s="87" t="s">
        <v>147</v>
      </c>
      <c r="E40" s="106" t="s">
        <v>96</v>
      </c>
      <c r="F40" s="47" t="s">
        <v>15</v>
      </c>
      <c r="G40" s="47" t="s">
        <v>148</v>
      </c>
      <c r="H40" s="107" t="s">
        <v>150</v>
      </c>
      <c r="I40" s="108">
        <v>170000</v>
      </c>
      <c r="J40" s="108">
        <v>170000</v>
      </c>
      <c r="K40" s="108"/>
      <c r="L40" s="34">
        <v>130000</v>
      </c>
      <c r="M40" s="108">
        <v>40000</v>
      </c>
      <c r="N40" s="108">
        <v>40000</v>
      </c>
      <c r="O40" s="108"/>
      <c r="P40" s="103">
        <f t="shared" si="12"/>
        <v>130000</v>
      </c>
      <c r="Q40" s="109">
        <f t="shared" si="13"/>
        <v>130000</v>
      </c>
      <c r="R40" s="34"/>
      <c r="S40" s="34"/>
      <c r="T40" s="34">
        <v>130000</v>
      </c>
      <c r="U40" s="34"/>
      <c r="V40" s="34">
        <f t="shared" si="14"/>
        <v>0</v>
      </c>
      <c r="W40" s="110"/>
      <c r="X40" s="34"/>
      <c r="Y40" s="34"/>
      <c r="Z40" s="308">
        <f t="shared" si="24"/>
        <v>26000</v>
      </c>
      <c r="AA40" s="272"/>
      <c r="AB40" s="308">
        <f t="shared" si="25"/>
        <v>65000</v>
      </c>
      <c r="AC40" s="272"/>
      <c r="AD40" s="304">
        <f t="shared" si="26"/>
        <v>97500</v>
      </c>
      <c r="AE40" s="272"/>
      <c r="AF40" s="304">
        <f t="shared" si="27"/>
        <v>130000</v>
      </c>
      <c r="AG40" s="81"/>
      <c r="AH40" s="29" t="s">
        <v>1017</v>
      </c>
      <c r="AI40" s="274"/>
    </row>
    <row r="41" spans="1:35" s="65" customFormat="1" ht="62.4">
      <c r="A41" s="41">
        <v>13</v>
      </c>
      <c r="B41" s="87" t="s">
        <v>9</v>
      </c>
      <c r="C41" s="115" t="s">
        <v>130</v>
      </c>
      <c r="D41" s="87" t="s">
        <v>151</v>
      </c>
      <c r="E41" s="33" t="s">
        <v>103</v>
      </c>
      <c r="F41" s="116" t="s">
        <v>13</v>
      </c>
      <c r="G41" s="33" t="s">
        <v>152</v>
      </c>
      <c r="H41" s="33" t="s">
        <v>153</v>
      </c>
      <c r="I41" s="88">
        <v>64500</v>
      </c>
      <c r="J41" s="89">
        <v>64500</v>
      </c>
      <c r="K41" s="89"/>
      <c r="L41" s="89">
        <v>26500</v>
      </c>
      <c r="M41" s="89">
        <v>38000</v>
      </c>
      <c r="N41" s="89">
        <v>38000</v>
      </c>
      <c r="O41" s="89"/>
      <c r="P41" s="103">
        <f t="shared" si="12"/>
        <v>26500</v>
      </c>
      <c r="Q41" s="109">
        <f t="shared" si="13"/>
        <v>26500</v>
      </c>
      <c r="R41" s="27"/>
      <c r="S41" s="27"/>
      <c r="T41" s="89">
        <v>26500</v>
      </c>
      <c r="U41" s="89"/>
      <c r="V41" s="34">
        <f t="shared" si="14"/>
        <v>0</v>
      </c>
      <c r="W41" s="89"/>
      <c r="X41" s="89"/>
      <c r="Y41" s="89"/>
      <c r="Z41" s="308">
        <f t="shared" si="24"/>
        <v>5300</v>
      </c>
      <c r="AA41" s="272"/>
      <c r="AB41" s="308">
        <f t="shared" si="25"/>
        <v>13250</v>
      </c>
      <c r="AC41" s="272"/>
      <c r="AD41" s="304">
        <f t="shared" si="26"/>
        <v>19875</v>
      </c>
      <c r="AE41" s="272"/>
      <c r="AF41" s="304">
        <f t="shared" si="27"/>
        <v>26500</v>
      </c>
      <c r="AG41" s="82"/>
      <c r="AH41" s="29" t="s">
        <v>1017</v>
      </c>
      <c r="AI41" s="284"/>
    </row>
    <row r="42" spans="1:35" s="65" customFormat="1" ht="46.8">
      <c r="A42" s="41">
        <v>14</v>
      </c>
      <c r="B42" s="97" t="s">
        <v>58</v>
      </c>
      <c r="C42" s="115" t="s">
        <v>130</v>
      </c>
      <c r="D42" s="117" t="s">
        <v>154</v>
      </c>
      <c r="E42" s="41" t="s">
        <v>91</v>
      </c>
      <c r="F42" s="115">
        <v>8023724</v>
      </c>
      <c r="G42" s="33" t="s">
        <v>155</v>
      </c>
      <c r="H42" s="33" t="s">
        <v>156</v>
      </c>
      <c r="I42" s="88">
        <v>1600000</v>
      </c>
      <c r="J42" s="89">
        <v>1600000</v>
      </c>
      <c r="K42" s="89"/>
      <c r="L42" s="89">
        <v>1166417</v>
      </c>
      <c r="M42" s="89">
        <v>433583</v>
      </c>
      <c r="N42" s="89">
        <v>433583</v>
      </c>
      <c r="O42" s="89"/>
      <c r="P42" s="103">
        <f t="shared" si="12"/>
        <v>452000</v>
      </c>
      <c r="Q42" s="109">
        <f t="shared" si="13"/>
        <v>452000</v>
      </c>
      <c r="R42" s="27"/>
      <c r="S42" s="27"/>
      <c r="T42" s="89">
        <v>452000</v>
      </c>
      <c r="U42" s="89"/>
      <c r="V42" s="34">
        <f t="shared" si="14"/>
        <v>0</v>
      </c>
      <c r="W42" s="89"/>
      <c r="X42" s="89"/>
      <c r="Y42" s="89"/>
      <c r="Z42" s="308">
        <f t="shared" si="24"/>
        <v>90400</v>
      </c>
      <c r="AA42" s="272"/>
      <c r="AB42" s="308">
        <f t="shared" si="25"/>
        <v>226000</v>
      </c>
      <c r="AC42" s="272"/>
      <c r="AD42" s="304">
        <f t="shared" si="26"/>
        <v>339000</v>
      </c>
      <c r="AE42" s="272"/>
      <c r="AF42" s="304">
        <f t="shared" si="27"/>
        <v>452000</v>
      </c>
      <c r="AG42" s="82"/>
      <c r="AH42" s="29" t="s">
        <v>1017</v>
      </c>
      <c r="AI42" s="284"/>
    </row>
    <row r="43" spans="1:35" s="65" customFormat="1" ht="62.4">
      <c r="A43" s="41">
        <v>15</v>
      </c>
      <c r="B43" s="35" t="s">
        <v>157</v>
      </c>
      <c r="C43" s="118" t="s">
        <v>130</v>
      </c>
      <c r="D43" s="35" t="s">
        <v>158</v>
      </c>
      <c r="E43" s="2" t="s">
        <v>91</v>
      </c>
      <c r="F43" s="41">
        <v>7972497</v>
      </c>
      <c r="G43" s="47" t="s">
        <v>159</v>
      </c>
      <c r="H43" s="33" t="s">
        <v>1057</v>
      </c>
      <c r="I43" s="108">
        <v>11961000</v>
      </c>
      <c r="J43" s="119">
        <v>1016500</v>
      </c>
      <c r="K43" s="119"/>
      <c r="L43" s="34">
        <v>100000</v>
      </c>
      <c r="M43" s="34">
        <v>7186464.8210000005</v>
      </c>
      <c r="N43" s="34">
        <v>549964.821</v>
      </c>
      <c r="O43" s="34"/>
      <c r="P43" s="103">
        <f t="shared" si="12"/>
        <v>100000</v>
      </c>
      <c r="Q43" s="109">
        <f t="shared" si="13"/>
        <v>100000</v>
      </c>
      <c r="R43" s="34">
        <v>100000</v>
      </c>
      <c r="S43" s="34"/>
      <c r="T43" s="34"/>
      <c r="U43" s="34"/>
      <c r="V43" s="34">
        <f t="shared" si="14"/>
        <v>0</v>
      </c>
      <c r="W43" s="34"/>
      <c r="X43" s="34"/>
      <c r="Y43" s="34"/>
      <c r="Z43" s="308">
        <f t="shared" si="24"/>
        <v>20000</v>
      </c>
      <c r="AA43" s="272"/>
      <c r="AB43" s="308">
        <f t="shared" si="25"/>
        <v>50000</v>
      </c>
      <c r="AC43" s="272"/>
      <c r="AD43" s="304">
        <f t="shared" si="26"/>
        <v>75000</v>
      </c>
      <c r="AE43" s="272"/>
      <c r="AF43" s="304">
        <f t="shared" si="27"/>
        <v>100000</v>
      </c>
      <c r="AG43" s="82"/>
      <c r="AH43" s="29" t="s">
        <v>1017</v>
      </c>
      <c r="AI43" s="284"/>
    </row>
    <row r="44" spans="1:35" s="65" customFormat="1" ht="62.4">
      <c r="A44" s="41">
        <v>16</v>
      </c>
      <c r="B44" s="120" t="s">
        <v>160</v>
      </c>
      <c r="C44" s="121" t="s">
        <v>130</v>
      </c>
      <c r="D44" s="122" t="s">
        <v>161</v>
      </c>
      <c r="E44" s="123" t="s">
        <v>103</v>
      </c>
      <c r="F44" s="124">
        <v>8108821</v>
      </c>
      <c r="G44" s="124" t="s">
        <v>152</v>
      </c>
      <c r="H44" s="125" t="s">
        <v>1058</v>
      </c>
      <c r="I44" s="126">
        <v>30884</v>
      </c>
      <c r="J44" s="126">
        <v>30884</v>
      </c>
      <c r="K44" s="126"/>
      <c r="L44" s="34">
        <v>5680</v>
      </c>
      <c r="M44" s="55">
        <v>25200</v>
      </c>
      <c r="N44" s="55">
        <v>25200</v>
      </c>
      <c r="O44" s="55"/>
      <c r="P44" s="103">
        <f t="shared" si="12"/>
        <v>5680</v>
      </c>
      <c r="Q44" s="109">
        <f t="shared" si="13"/>
        <v>5680</v>
      </c>
      <c r="R44" s="34"/>
      <c r="S44" s="34"/>
      <c r="T44" s="34">
        <v>5680</v>
      </c>
      <c r="U44" s="34"/>
      <c r="V44" s="34">
        <f t="shared" si="14"/>
        <v>0</v>
      </c>
      <c r="W44" s="34"/>
      <c r="X44" s="34"/>
      <c r="Y44" s="34"/>
      <c r="Z44" s="308">
        <f t="shared" si="24"/>
        <v>1136</v>
      </c>
      <c r="AA44" s="272"/>
      <c r="AB44" s="308">
        <f t="shared" si="25"/>
        <v>2840</v>
      </c>
      <c r="AC44" s="272"/>
      <c r="AD44" s="304">
        <f t="shared" si="26"/>
        <v>4260</v>
      </c>
      <c r="AE44" s="272"/>
      <c r="AF44" s="304">
        <f t="shared" si="27"/>
        <v>5680</v>
      </c>
      <c r="AG44" s="82"/>
      <c r="AH44" s="29" t="s">
        <v>1017</v>
      </c>
      <c r="AI44" s="284"/>
    </row>
    <row r="45" spans="1:35" s="65" customFormat="1" ht="62.4">
      <c r="A45" s="41">
        <v>17</v>
      </c>
      <c r="B45" s="87" t="s">
        <v>162</v>
      </c>
      <c r="C45" s="33" t="s">
        <v>130</v>
      </c>
      <c r="D45" s="52" t="s">
        <v>163</v>
      </c>
      <c r="E45" s="2" t="s">
        <v>96</v>
      </c>
      <c r="F45" s="47">
        <v>8108818</v>
      </c>
      <c r="G45" s="1" t="s">
        <v>109</v>
      </c>
      <c r="H45" s="127" t="s">
        <v>1059</v>
      </c>
      <c r="I45" s="126">
        <v>486770</v>
      </c>
      <c r="J45" s="126">
        <v>486770</v>
      </c>
      <c r="K45" s="126"/>
      <c r="L45" s="34">
        <v>97865</v>
      </c>
      <c r="M45" s="108">
        <v>389470</v>
      </c>
      <c r="N45" s="108">
        <v>389470</v>
      </c>
      <c r="O45" s="108"/>
      <c r="P45" s="103">
        <f t="shared" si="12"/>
        <v>97865</v>
      </c>
      <c r="Q45" s="109">
        <f t="shared" si="13"/>
        <v>97865</v>
      </c>
      <c r="R45" s="34">
        <v>97865</v>
      </c>
      <c r="S45" s="34"/>
      <c r="T45" s="34"/>
      <c r="U45" s="34"/>
      <c r="V45" s="34">
        <f t="shared" si="14"/>
        <v>0</v>
      </c>
      <c r="W45" s="34"/>
      <c r="X45" s="34"/>
      <c r="Y45" s="34"/>
      <c r="Z45" s="308">
        <f t="shared" si="24"/>
        <v>19573</v>
      </c>
      <c r="AA45" s="272"/>
      <c r="AB45" s="308">
        <f t="shared" si="25"/>
        <v>48932.5</v>
      </c>
      <c r="AC45" s="272"/>
      <c r="AD45" s="304">
        <f t="shared" si="26"/>
        <v>73398.75</v>
      </c>
      <c r="AE45" s="272"/>
      <c r="AF45" s="304">
        <f t="shared" si="27"/>
        <v>97865</v>
      </c>
      <c r="AG45" s="82"/>
      <c r="AH45" s="29" t="s">
        <v>1017</v>
      </c>
      <c r="AI45" s="284"/>
    </row>
    <row r="46" spans="1:35" s="65" customFormat="1" ht="93.6" customHeight="1">
      <c r="A46" s="41">
        <v>18</v>
      </c>
      <c r="B46" s="87" t="s">
        <v>164</v>
      </c>
      <c r="C46" s="33" t="s">
        <v>165</v>
      </c>
      <c r="D46" s="87" t="s">
        <v>166</v>
      </c>
      <c r="E46" s="2" t="s">
        <v>103</v>
      </c>
      <c r="F46" s="47">
        <v>8108819</v>
      </c>
      <c r="G46" s="33" t="s">
        <v>152</v>
      </c>
      <c r="H46" s="36" t="s">
        <v>1060</v>
      </c>
      <c r="I46" s="108">
        <v>59970</v>
      </c>
      <c r="J46" s="108">
        <v>59970</v>
      </c>
      <c r="K46" s="108"/>
      <c r="L46" s="34">
        <v>10465</v>
      </c>
      <c r="M46" s="108">
        <v>49532</v>
      </c>
      <c r="N46" s="108">
        <v>49532</v>
      </c>
      <c r="O46" s="108"/>
      <c r="P46" s="103">
        <f t="shared" si="12"/>
        <v>10400</v>
      </c>
      <c r="Q46" s="109">
        <f t="shared" si="13"/>
        <v>10400</v>
      </c>
      <c r="R46" s="34"/>
      <c r="S46" s="34"/>
      <c r="T46" s="34">
        <v>10400</v>
      </c>
      <c r="U46" s="34"/>
      <c r="V46" s="34">
        <f t="shared" si="14"/>
        <v>0</v>
      </c>
      <c r="W46" s="34"/>
      <c r="X46" s="34"/>
      <c r="Y46" s="34"/>
      <c r="Z46" s="308">
        <f t="shared" si="24"/>
        <v>2080</v>
      </c>
      <c r="AA46" s="272"/>
      <c r="AB46" s="308">
        <f t="shared" si="25"/>
        <v>5200</v>
      </c>
      <c r="AC46" s="272"/>
      <c r="AD46" s="304">
        <f t="shared" si="26"/>
        <v>7800</v>
      </c>
      <c r="AE46" s="272"/>
      <c r="AF46" s="304">
        <f t="shared" si="27"/>
        <v>10400</v>
      </c>
      <c r="AG46" s="82"/>
      <c r="AH46" s="29" t="s">
        <v>1017</v>
      </c>
      <c r="AI46" s="284"/>
    </row>
    <row r="47" spans="1:35" s="65" customFormat="1" ht="46.8">
      <c r="A47" s="41">
        <v>19</v>
      </c>
      <c r="B47" s="128" t="s">
        <v>31</v>
      </c>
      <c r="C47" s="33"/>
      <c r="D47" s="129" t="s">
        <v>167</v>
      </c>
      <c r="E47" s="130" t="s">
        <v>91</v>
      </c>
      <c r="F47" s="47" t="s">
        <v>168</v>
      </c>
      <c r="G47" s="130" t="s">
        <v>109</v>
      </c>
      <c r="H47" s="33" t="s">
        <v>169</v>
      </c>
      <c r="I47" s="108">
        <v>7237830</v>
      </c>
      <c r="J47" s="108"/>
      <c r="K47" s="108">
        <v>7193000</v>
      </c>
      <c r="L47" s="34">
        <v>3958000</v>
      </c>
      <c r="M47" s="108"/>
      <c r="N47" s="108"/>
      <c r="O47" s="108"/>
      <c r="P47" s="103">
        <f t="shared" si="12"/>
        <v>100000</v>
      </c>
      <c r="Q47" s="109">
        <f t="shared" si="13"/>
        <v>0</v>
      </c>
      <c r="R47" s="34"/>
      <c r="S47" s="34"/>
      <c r="T47" s="34"/>
      <c r="U47" s="34"/>
      <c r="V47" s="34">
        <f t="shared" si="14"/>
        <v>100000</v>
      </c>
      <c r="W47" s="34">
        <v>100000</v>
      </c>
      <c r="X47" s="34"/>
      <c r="Y47" s="34"/>
      <c r="Z47" s="308">
        <f t="shared" si="24"/>
        <v>20000</v>
      </c>
      <c r="AA47" s="272"/>
      <c r="AB47" s="308">
        <f t="shared" si="25"/>
        <v>50000</v>
      </c>
      <c r="AC47" s="272"/>
      <c r="AD47" s="304">
        <f t="shared" si="26"/>
        <v>75000</v>
      </c>
      <c r="AE47" s="272"/>
      <c r="AF47" s="304">
        <f t="shared" si="27"/>
        <v>100000</v>
      </c>
      <c r="AG47" s="82"/>
      <c r="AH47" s="29" t="s">
        <v>1017</v>
      </c>
      <c r="AI47" s="284"/>
    </row>
    <row r="48" spans="1:35" s="65" customFormat="1" ht="93.9" customHeight="1">
      <c r="A48" s="41">
        <v>20</v>
      </c>
      <c r="B48" s="35" t="s">
        <v>30</v>
      </c>
      <c r="C48" s="33"/>
      <c r="D48" s="129" t="s">
        <v>167</v>
      </c>
      <c r="E48" s="131" t="s">
        <v>91</v>
      </c>
      <c r="F48" s="47" t="s">
        <v>170</v>
      </c>
      <c r="G48" s="36" t="s">
        <v>171</v>
      </c>
      <c r="H48" s="36" t="s">
        <v>172</v>
      </c>
      <c r="I48" s="108">
        <v>9725097</v>
      </c>
      <c r="J48" s="108"/>
      <c r="K48" s="108">
        <v>8725097</v>
      </c>
      <c r="L48" s="34">
        <v>3437097</v>
      </c>
      <c r="M48" s="108"/>
      <c r="N48" s="108"/>
      <c r="O48" s="108"/>
      <c r="P48" s="103">
        <f t="shared" si="12"/>
        <v>942602</v>
      </c>
      <c r="Q48" s="109">
        <f t="shared" si="13"/>
        <v>0</v>
      </c>
      <c r="R48" s="34"/>
      <c r="S48" s="34"/>
      <c r="T48" s="34"/>
      <c r="U48" s="34"/>
      <c r="V48" s="34">
        <f t="shared" si="14"/>
        <v>942602</v>
      </c>
      <c r="W48" s="34">
        <v>942602</v>
      </c>
      <c r="X48" s="34"/>
      <c r="Y48" s="34"/>
      <c r="Z48" s="308">
        <f t="shared" si="24"/>
        <v>188520.40000000002</v>
      </c>
      <c r="AA48" s="272"/>
      <c r="AB48" s="308">
        <f t="shared" si="25"/>
        <v>471301</v>
      </c>
      <c r="AC48" s="272"/>
      <c r="AD48" s="304">
        <f t="shared" si="26"/>
        <v>706951.5</v>
      </c>
      <c r="AE48" s="272"/>
      <c r="AF48" s="304">
        <f t="shared" si="27"/>
        <v>942602</v>
      </c>
      <c r="AG48" s="82"/>
      <c r="AH48" s="29" t="s">
        <v>1017</v>
      </c>
      <c r="AI48" s="284"/>
    </row>
    <row r="49" spans="1:35" s="65" customFormat="1" ht="62.4">
      <c r="A49" s="41">
        <v>21</v>
      </c>
      <c r="B49" s="132" t="s">
        <v>173</v>
      </c>
      <c r="C49" s="33"/>
      <c r="D49" s="132" t="s">
        <v>174</v>
      </c>
      <c r="E49" s="106" t="s">
        <v>91</v>
      </c>
      <c r="F49" s="47">
        <v>7865041</v>
      </c>
      <c r="G49" s="133" t="s">
        <v>159</v>
      </c>
      <c r="H49" s="133" t="s">
        <v>175</v>
      </c>
      <c r="I49" s="108">
        <v>1700000</v>
      </c>
      <c r="J49" s="108"/>
      <c r="K49" s="108">
        <v>1699000</v>
      </c>
      <c r="L49" s="34">
        <v>1268403</v>
      </c>
      <c r="M49" s="108"/>
      <c r="N49" s="108"/>
      <c r="O49" s="108"/>
      <c r="P49" s="103">
        <f t="shared" si="12"/>
        <v>391000</v>
      </c>
      <c r="Q49" s="109">
        <f t="shared" si="13"/>
        <v>0</v>
      </c>
      <c r="R49" s="34"/>
      <c r="S49" s="34"/>
      <c r="T49" s="34"/>
      <c r="U49" s="34"/>
      <c r="V49" s="34">
        <f t="shared" si="14"/>
        <v>391000</v>
      </c>
      <c r="W49" s="34">
        <v>391000</v>
      </c>
      <c r="X49" s="34"/>
      <c r="Y49" s="34"/>
      <c r="Z49" s="308">
        <f t="shared" si="24"/>
        <v>78200</v>
      </c>
      <c r="AA49" s="272"/>
      <c r="AB49" s="308">
        <f t="shared" si="25"/>
        <v>195500</v>
      </c>
      <c r="AC49" s="272"/>
      <c r="AD49" s="304">
        <f t="shared" si="26"/>
        <v>293250</v>
      </c>
      <c r="AE49" s="272"/>
      <c r="AF49" s="304">
        <f t="shared" si="27"/>
        <v>391000</v>
      </c>
      <c r="AG49" s="82"/>
      <c r="AH49" s="29" t="s">
        <v>1017</v>
      </c>
      <c r="AI49" s="284"/>
    </row>
    <row r="50" spans="1:35" s="65" customFormat="1" ht="46.8">
      <c r="A50" s="41">
        <v>22</v>
      </c>
      <c r="B50" s="132" t="s">
        <v>8</v>
      </c>
      <c r="C50" s="33"/>
      <c r="D50" s="132" t="s">
        <v>176</v>
      </c>
      <c r="E50" s="106" t="s">
        <v>96</v>
      </c>
      <c r="F50" s="47">
        <v>7901432</v>
      </c>
      <c r="G50" s="133" t="s">
        <v>177</v>
      </c>
      <c r="H50" s="133" t="s">
        <v>178</v>
      </c>
      <c r="I50" s="108">
        <v>266459</v>
      </c>
      <c r="J50" s="108"/>
      <c r="K50" s="108">
        <v>266459</v>
      </c>
      <c r="L50" s="34">
        <v>92459</v>
      </c>
      <c r="M50" s="108"/>
      <c r="N50" s="108"/>
      <c r="O50" s="108"/>
      <c r="P50" s="103">
        <f t="shared" si="12"/>
        <v>92459</v>
      </c>
      <c r="Q50" s="109">
        <f t="shared" si="13"/>
        <v>0</v>
      </c>
      <c r="R50" s="34"/>
      <c r="S50" s="34"/>
      <c r="T50" s="34"/>
      <c r="U50" s="34"/>
      <c r="V50" s="34">
        <f t="shared" si="14"/>
        <v>92459</v>
      </c>
      <c r="W50" s="34">
        <v>92459</v>
      </c>
      <c r="X50" s="34"/>
      <c r="Y50" s="34"/>
      <c r="Z50" s="308">
        <f t="shared" si="24"/>
        <v>18491.8</v>
      </c>
      <c r="AA50" s="272"/>
      <c r="AB50" s="308">
        <f t="shared" si="25"/>
        <v>46229.5</v>
      </c>
      <c r="AC50" s="272"/>
      <c r="AD50" s="304">
        <f t="shared" si="26"/>
        <v>69344.25</v>
      </c>
      <c r="AE50" s="272"/>
      <c r="AF50" s="304">
        <f t="shared" si="27"/>
        <v>92459</v>
      </c>
      <c r="AG50" s="82"/>
      <c r="AH50" s="29" t="s">
        <v>1017</v>
      </c>
      <c r="AI50" s="284"/>
    </row>
    <row r="51" spans="1:35" s="65" customFormat="1" ht="46.8">
      <c r="A51" s="41">
        <v>23</v>
      </c>
      <c r="B51" s="132" t="s">
        <v>179</v>
      </c>
      <c r="C51" s="33"/>
      <c r="D51" s="132" t="s">
        <v>180</v>
      </c>
      <c r="E51" s="106" t="s">
        <v>96</v>
      </c>
      <c r="F51" s="47">
        <v>7901433</v>
      </c>
      <c r="G51" s="133" t="s">
        <v>177</v>
      </c>
      <c r="H51" s="133" t="s">
        <v>181</v>
      </c>
      <c r="I51" s="108">
        <v>330000</v>
      </c>
      <c r="J51" s="108"/>
      <c r="K51" s="108">
        <v>330000</v>
      </c>
      <c r="L51" s="34">
        <v>68100</v>
      </c>
      <c r="M51" s="108"/>
      <c r="N51" s="108"/>
      <c r="O51" s="108"/>
      <c r="P51" s="103">
        <f t="shared" si="12"/>
        <v>68100</v>
      </c>
      <c r="Q51" s="109">
        <f t="shared" si="13"/>
        <v>0</v>
      </c>
      <c r="R51" s="34"/>
      <c r="S51" s="34"/>
      <c r="T51" s="34"/>
      <c r="U51" s="34"/>
      <c r="V51" s="34">
        <f t="shared" si="14"/>
        <v>68100</v>
      </c>
      <c r="W51" s="34">
        <v>68100</v>
      </c>
      <c r="X51" s="34"/>
      <c r="Y51" s="34"/>
      <c r="Z51" s="308">
        <f t="shared" si="24"/>
        <v>13620</v>
      </c>
      <c r="AA51" s="272"/>
      <c r="AB51" s="308">
        <f t="shared" si="25"/>
        <v>34050</v>
      </c>
      <c r="AC51" s="272"/>
      <c r="AD51" s="304">
        <f t="shared" si="26"/>
        <v>51075</v>
      </c>
      <c r="AE51" s="272"/>
      <c r="AF51" s="304">
        <f t="shared" si="27"/>
        <v>68100</v>
      </c>
      <c r="AG51" s="82"/>
      <c r="AH51" s="29" t="s">
        <v>1017</v>
      </c>
      <c r="AI51" s="284"/>
    </row>
    <row r="52" spans="1:35" s="65" customFormat="1" ht="48" customHeight="1">
      <c r="A52" s="41">
        <v>24</v>
      </c>
      <c r="B52" s="134" t="s">
        <v>7</v>
      </c>
      <c r="C52" s="33"/>
      <c r="D52" s="87" t="s">
        <v>144</v>
      </c>
      <c r="E52" s="106" t="s">
        <v>91</v>
      </c>
      <c r="F52" s="47">
        <v>7865048</v>
      </c>
      <c r="G52" s="33" t="s">
        <v>145</v>
      </c>
      <c r="H52" s="33" t="s">
        <v>146</v>
      </c>
      <c r="I52" s="108">
        <v>1569200</v>
      </c>
      <c r="J52" s="108"/>
      <c r="K52" s="108">
        <v>1200000</v>
      </c>
      <c r="L52" s="34">
        <v>198900</v>
      </c>
      <c r="M52" s="108"/>
      <c r="N52" s="108"/>
      <c r="O52" s="108"/>
      <c r="P52" s="103">
        <f t="shared" si="12"/>
        <v>198900</v>
      </c>
      <c r="Q52" s="109">
        <f t="shared" si="13"/>
        <v>0</v>
      </c>
      <c r="R52" s="34"/>
      <c r="S52" s="34"/>
      <c r="T52" s="34"/>
      <c r="U52" s="34"/>
      <c r="V52" s="34">
        <f t="shared" si="14"/>
        <v>198900</v>
      </c>
      <c r="W52" s="34">
        <v>198900</v>
      </c>
      <c r="X52" s="34"/>
      <c r="Y52" s="34"/>
      <c r="Z52" s="308">
        <f t="shared" si="24"/>
        <v>39780</v>
      </c>
      <c r="AA52" s="272"/>
      <c r="AB52" s="308">
        <f t="shared" si="25"/>
        <v>99450</v>
      </c>
      <c r="AC52" s="272"/>
      <c r="AD52" s="304">
        <f t="shared" si="26"/>
        <v>149175</v>
      </c>
      <c r="AE52" s="272"/>
      <c r="AF52" s="304">
        <f t="shared" si="27"/>
        <v>198900</v>
      </c>
      <c r="AG52" s="82"/>
      <c r="AH52" s="29" t="s">
        <v>1017</v>
      </c>
      <c r="AI52" s="284"/>
    </row>
    <row r="53" spans="1:35" s="65" customFormat="1" ht="62.4">
      <c r="A53" s="41">
        <v>25</v>
      </c>
      <c r="B53" s="135" t="s">
        <v>16</v>
      </c>
      <c r="C53" s="33"/>
      <c r="D53" s="135" t="s">
        <v>182</v>
      </c>
      <c r="E53" s="106" t="s">
        <v>91</v>
      </c>
      <c r="F53" s="47">
        <v>7991278</v>
      </c>
      <c r="G53" s="106" t="s">
        <v>183</v>
      </c>
      <c r="H53" s="106" t="s">
        <v>1062</v>
      </c>
      <c r="I53" s="108">
        <v>9601980</v>
      </c>
      <c r="J53" s="108"/>
      <c r="K53" s="108">
        <v>8778480</v>
      </c>
      <c r="L53" s="34">
        <v>2734480</v>
      </c>
      <c r="M53" s="108"/>
      <c r="N53" s="108"/>
      <c r="O53" s="108"/>
      <c r="P53" s="103">
        <f t="shared" si="12"/>
        <v>1367000</v>
      </c>
      <c r="Q53" s="109">
        <f t="shared" si="13"/>
        <v>0</v>
      </c>
      <c r="R53" s="34"/>
      <c r="S53" s="34"/>
      <c r="T53" s="34"/>
      <c r="U53" s="34"/>
      <c r="V53" s="34">
        <f t="shared" si="14"/>
        <v>1367000</v>
      </c>
      <c r="W53" s="34">
        <v>1367000</v>
      </c>
      <c r="X53" s="34"/>
      <c r="Y53" s="34"/>
      <c r="Z53" s="308">
        <f t="shared" si="24"/>
        <v>273400</v>
      </c>
      <c r="AA53" s="272"/>
      <c r="AB53" s="308">
        <f t="shared" si="25"/>
        <v>683500</v>
      </c>
      <c r="AC53" s="272"/>
      <c r="AD53" s="304">
        <f t="shared" si="26"/>
        <v>1025250</v>
      </c>
      <c r="AE53" s="272"/>
      <c r="AF53" s="304">
        <f t="shared" si="27"/>
        <v>1367000</v>
      </c>
      <c r="AG53" s="82"/>
      <c r="AH53" s="29" t="s">
        <v>1017</v>
      </c>
      <c r="AI53" s="284"/>
    </row>
    <row r="54" spans="1:35" s="65" customFormat="1" ht="70.5" customHeight="1">
      <c r="A54" s="41">
        <v>26</v>
      </c>
      <c r="B54" s="134" t="s">
        <v>157</v>
      </c>
      <c r="C54" s="33"/>
      <c r="D54" s="87" t="s">
        <v>158</v>
      </c>
      <c r="E54" s="106" t="s">
        <v>91</v>
      </c>
      <c r="F54" s="47">
        <v>7972497</v>
      </c>
      <c r="G54" s="33" t="s">
        <v>159</v>
      </c>
      <c r="H54" s="33" t="s">
        <v>184</v>
      </c>
      <c r="I54" s="108">
        <v>11961000</v>
      </c>
      <c r="J54" s="108"/>
      <c r="K54" s="108">
        <v>10944500</v>
      </c>
      <c r="L54" s="34">
        <v>4308000</v>
      </c>
      <c r="M54" s="108"/>
      <c r="N54" s="108"/>
      <c r="O54" s="108"/>
      <c r="P54" s="103">
        <f t="shared" si="12"/>
        <v>2154000</v>
      </c>
      <c r="Q54" s="109">
        <f t="shared" si="13"/>
        <v>0</v>
      </c>
      <c r="R54" s="34"/>
      <c r="S54" s="34"/>
      <c r="T54" s="34"/>
      <c r="U54" s="34"/>
      <c r="V54" s="34">
        <f t="shared" si="14"/>
        <v>2154000</v>
      </c>
      <c r="W54" s="34">
        <v>2154000</v>
      </c>
      <c r="X54" s="34"/>
      <c r="Y54" s="34"/>
      <c r="Z54" s="308">
        <f t="shared" si="24"/>
        <v>430800</v>
      </c>
      <c r="AA54" s="272"/>
      <c r="AB54" s="308">
        <f t="shared" si="25"/>
        <v>1077000</v>
      </c>
      <c r="AC54" s="272"/>
      <c r="AD54" s="304">
        <f t="shared" si="26"/>
        <v>1615500</v>
      </c>
      <c r="AE54" s="272"/>
      <c r="AF54" s="304">
        <f t="shared" si="27"/>
        <v>2154000</v>
      </c>
      <c r="AG54" s="82"/>
      <c r="AH54" s="29" t="s">
        <v>1017</v>
      </c>
      <c r="AI54" s="284"/>
    </row>
    <row r="55" spans="1:35" s="65" customFormat="1" ht="48" customHeight="1">
      <c r="A55" s="41">
        <v>27</v>
      </c>
      <c r="B55" s="134" t="s">
        <v>185</v>
      </c>
      <c r="C55" s="33"/>
      <c r="D55" s="87" t="s">
        <v>186</v>
      </c>
      <c r="E55" s="106" t="s">
        <v>96</v>
      </c>
      <c r="F55" s="47">
        <v>7403787</v>
      </c>
      <c r="G55" s="33" t="s">
        <v>187</v>
      </c>
      <c r="H55" s="33" t="s">
        <v>1063</v>
      </c>
      <c r="I55" s="108">
        <v>1085418</v>
      </c>
      <c r="J55" s="108">
        <v>665814</v>
      </c>
      <c r="K55" s="108"/>
      <c r="L55" s="34"/>
      <c r="M55" s="108">
        <v>893047</v>
      </c>
      <c r="N55" s="108">
        <v>463443</v>
      </c>
      <c r="O55" s="108"/>
      <c r="P55" s="103">
        <f t="shared" si="12"/>
        <v>81000</v>
      </c>
      <c r="Q55" s="109">
        <f t="shared" si="13"/>
        <v>81000</v>
      </c>
      <c r="R55" s="34"/>
      <c r="S55" s="34"/>
      <c r="T55" s="34">
        <v>81000</v>
      </c>
      <c r="U55" s="34"/>
      <c r="V55" s="34">
        <f t="shared" si="14"/>
        <v>0</v>
      </c>
      <c r="W55" s="34"/>
      <c r="X55" s="34"/>
      <c r="Y55" s="34"/>
      <c r="Z55" s="308">
        <f t="shared" si="24"/>
        <v>16200</v>
      </c>
      <c r="AA55" s="272"/>
      <c r="AB55" s="308">
        <f t="shared" si="25"/>
        <v>40500</v>
      </c>
      <c r="AC55" s="272"/>
      <c r="AD55" s="304">
        <f t="shared" si="26"/>
        <v>60750</v>
      </c>
      <c r="AE55" s="272"/>
      <c r="AF55" s="304">
        <f t="shared" si="27"/>
        <v>81000</v>
      </c>
      <c r="AG55" s="82"/>
      <c r="AH55" s="29" t="s">
        <v>1017</v>
      </c>
      <c r="AI55" s="284"/>
    </row>
    <row r="56" spans="1:35" s="65" customFormat="1" ht="89.4" customHeight="1">
      <c r="A56" s="41">
        <v>28</v>
      </c>
      <c r="B56" s="70" t="s">
        <v>188</v>
      </c>
      <c r="C56" s="33"/>
      <c r="D56" s="70" t="s">
        <v>189</v>
      </c>
      <c r="E56" s="136" t="s">
        <v>96</v>
      </c>
      <c r="F56" s="137">
        <v>7840643</v>
      </c>
      <c r="G56" s="137" t="s">
        <v>190</v>
      </c>
      <c r="H56" s="138" t="s">
        <v>1064</v>
      </c>
      <c r="I56" s="108">
        <v>324246</v>
      </c>
      <c r="J56" s="108">
        <v>116006</v>
      </c>
      <c r="K56" s="108"/>
      <c r="L56" s="34"/>
      <c r="M56" s="108">
        <v>250186</v>
      </c>
      <c r="N56" s="108">
        <v>49853</v>
      </c>
      <c r="O56" s="108"/>
      <c r="P56" s="103">
        <f t="shared" si="12"/>
        <v>66153</v>
      </c>
      <c r="Q56" s="109">
        <f t="shared" si="13"/>
        <v>66153</v>
      </c>
      <c r="R56" s="34"/>
      <c r="S56" s="34"/>
      <c r="T56" s="34">
        <v>66153</v>
      </c>
      <c r="U56" s="34"/>
      <c r="V56" s="34">
        <f t="shared" si="14"/>
        <v>0</v>
      </c>
      <c r="W56" s="110"/>
      <c r="X56" s="34"/>
      <c r="Y56" s="34"/>
      <c r="Z56" s="308">
        <f t="shared" si="24"/>
        <v>13230.6</v>
      </c>
      <c r="AA56" s="272"/>
      <c r="AB56" s="308">
        <f t="shared" si="25"/>
        <v>33076.5</v>
      </c>
      <c r="AC56" s="272"/>
      <c r="AD56" s="304">
        <f t="shared" si="26"/>
        <v>49614.75</v>
      </c>
      <c r="AE56" s="272"/>
      <c r="AF56" s="304">
        <f t="shared" si="27"/>
        <v>66153</v>
      </c>
      <c r="AG56" s="82"/>
      <c r="AH56" s="29" t="s">
        <v>1017</v>
      </c>
      <c r="AI56" s="284"/>
    </row>
    <row r="57" spans="1:35" s="65" customFormat="1" ht="51.6" customHeight="1">
      <c r="A57" s="261" t="s">
        <v>111</v>
      </c>
      <c r="B57" s="276" t="s">
        <v>112</v>
      </c>
      <c r="C57" s="33"/>
      <c r="D57" s="35"/>
      <c r="E57" s="106"/>
      <c r="F57" s="47"/>
      <c r="G57" s="47"/>
      <c r="H57" s="33"/>
      <c r="I57" s="108"/>
      <c r="J57" s="108"/>
      <c r="K57" s="108"/>
      <c r="L57" s="34"/>
      <c r="M57" s="108"/>
      <c r="N57" s="108"/>
      <c r="O57" s="108"/>
      <c r="P57" s="103">
        <f t="shared" si="12"/>
        <v>0</v>
      </c>
      <c r="Q57" s="109">
        <f t="shared" si="13"/>
        <v>0</v>
      </c>
      <c r="R57" s="34"/>
      <c r="S57" s="34"/>
      <c r="T57" s="34"/>
      <c r="U57" s="34"/>
      <c r="V57" s="34">
        <f t="shared" si="14"/>
        <v>0</v>
      </c>
      <c r="W57" s="110"/>
      <c r="X57" s="34"/>
      <c r="Y57" s="34"/>
      <c r="Z57" s="271"/>
      <c r="AA57" s="273"/>
      <c r="AB57" s="273"/>
      <c r="AC57" s="273"/>
      <c r="AD57" s="273"/>
      <c r="AE57" s="273"/>
      <c r="AF57" s="82"/>
      <c r="AG57" s="82"/>
      <c r="AH57" s="29"/>
      <c r="AI57" s="284"/>
    </row>
    <row r="58" spans="1:35" s="65" customFormat="1" ht="48" customHeight="1">
      <c r="A58" s="41">
        <v>29</v>
      </c>
      <c r="B58" s="309" t="s">
        <v>191</v>
      </c>
      <c r="C58" s="33"/>
      <c r="D58" s="87" t="s">
        <v>192</v>
      </c>
      <c r="E58" s="106" t="s">
        <v>96</v>
      </c>
      <c r="F58" s="47">
        <v>7044456</v>
      </c>
      <c r="G58" s="33" t="s">
        <v>193</v>
      </c>
      <c r="H58" s="33" t="s">
        <v>1065</v>
      </c>
      <c r="I58" s="108">
        <v>291221</v>
      </c>
      <c r="J58" s="108">
        <v>291221</v>
      </c>
      <c r="K58" s="108"/>
      <c r="L58" s="34"/>
      <c r="M58" s="108">
        <v>224076</v>
      </c>
      <c r="N58" s="108">
        <v>224076</v>
      </c>
      <c r="O58" s="108"/>
      <c r="P58" s="103">
        <f t="shared" si="12"/>
        <v>25940</v>
      </c>
      <c r="Q58" s="109">
        <f t="shared" si="13"/>
        <v>25940</v>
      </c>
      <c r="R58" s="34"/>
      <c r="S58" s="34">
        <v>25940</v>
      </c>
      <c r="T58" s="34"/>
      <c r="U58" s="34"/>
      <c r="V58" s="34">
        <f t="shared" si="14"/>
        <v>0</v>
      </c>
      <c r="W58" s="34"/>
      <c r="X58" s="34"/>
      <c r="Y58" s="34"/>
      <c r="Z58" s="308">
        <f t="shared" ref="Z58:Z65" si="28">20%*P58</f>
        <v>5188</v>
      </c>
      <c r="AA58" s="272"/>
      <c r="AB58" s="308">
        <f t="shared" ref="AB58:AB65" si="29">50%*P58</f>
        <v>12970</v>
      </c>
      <c r="AC58" s="272"/>
      <c r="AD58" s="304">
        <f t="shared" ref="AD58:AD65" si="30">75%*P58</f>
        <v>19455</v>
      </c>
      <c r="AE58" s="272"/>
      <c r="AF58" s="304">
        <f t="shared" ref="AF58:AF65" si="31">100%*P58</f>
        <v>25940</v>
      </c>
      <c r="AG58" s="82"/>
      <c r="AH58" s="29" t="s">
        <v>1017</v>
      </c>
      <c r="AI58" s="284"/>
    </row>
    <row r="59" spans="1:35" s="65" customFormat="1" ht="54">
      <c r="A59" s="41">
        <v>30</v>
      </c>
      <c r="B59" s="309" t="s">
        <v>194</v>
      </c>
      <c r="C59" s="33"/>
      <c r="D59" s="35" t="s">
        <v>195</v>
      </c>
      <c r="E59" s="106" t="s">
        <v>103</v>
      </c>
      <c r="F59" s="47">
        <v>7754995</v>
      </c>
      <c r="G59" s="47" t="s">
        <v>196</v>
      </c>
      <c r="H59" s="33" t="s">
        <v>1066</v>
      </c>
      <c r="I59" s="108">
        <v>45181</v>
      </c>
      <c r="J59" s="108">
        <v>45181</v>
      </c>
      <c r="K59" s="108"/>
      <c r="L59" s="34"/>
      <c r="M59" s="108">
        <v>42474</v>
      </c>
      <c r="N59" s="108">
        <v>42474</v>
      </c>
      <c r="O59" s="108"/>
      <c r="P59" s="103">
        <f t="shared" si="12"/>
        <v>154</v>
      </c>
      <c r="Q59" s="109">
        <f t="shared" si="13"/>
        <v>154</v>
      </c>
      <c r="R59" s="34"/>
      <c r="S59" s="34">
        <v>154</v>
      </c>
      <c r="T59" s="34"/>
      <c r="U59" s="34"/>
      <c r="V59" s="34">
        <f t="shared" si="14"/>
        <v>0</v>
      </c>
      <c r="W59" s="110"/>
      <c r="X59" s="34"/>
      <c r="Y59" s="34"/>
      <c r="Z59" s="308">
        <f t="shared" si="28"/>
        <v>30.8</v>
      </c>
      <c r="AA59" s="272"/>
      <c r="AB59" s="308">
        <f t="shared" si="29"/>
        <v>77</v>
      </c>
      <c r="AC59" s="272"/>
      <c r="AD59" s="304">
        <f t="shared" si="30"/>
        <v>115.5</v>
      </c>
      <c r="AE59" s="272"/>
      <c r="AF59" s="304">
        <f t="shared" si="31"/>
        <v>154</v>
      </c>
      <c r="AG59" s="82"/>
      <c r="AH59" s="29" t="s">
        <v>1017</v>
      </c>
      <c r="AI59" s="284"/>
    </row>
    <row r="60" spans="1:35" s="65" customFormat="1" ht="78" customHeight="1">
      <c r="A60" s="41">
        <v>31</v>
      </c>
      <c r="B60" s="309" t="s">
        <v>197</v>
      </c>
      <c r="C60" s="33"/>
      <c r="D60" s="35" t="s">
        <v>198</v>
      </c>
      <c r="E60" s="106" t="s">
        <v>103</v>
      </c>
      <c r="F60" s="47">
        <v>7912457</v>
      </c>
      <c r="G60" s="47">
        <v>2021</v>
      </c>
      <c r="H60" s="33" t="s">
        <v>199</v>
      </c>
      <c r="I60" s="108">
        <v>4047</v>
      </c>
      <c r="J60" s="108">
        <v>4047</v>
      </c>
      <c r="K60" s="108"/>
      <c r="L60" s="34"/>
      <c r="M60" s="108">
        <v>3662.5360000000001</v>
      </c>
      <c r="N60" s="108">
        <v>3662.5360000000001</v>
      </c>
      <c r="O60" s="108"/>
      <c r="P60" s="103">
        <f t="shared" si="12"/>
        <v>85</v>
      </c>
      <c r="Q60" s="109">
        <f t="shared" si="13"/>
        <v>85</v>
      </c>
      <c r="R60" s="34"/>
      <c r="S60" s="34"/>
      <c r="T60" s="34">
        <v>85</v>
      </c>
      <c r="U60" s="34"/>
      <c r="V60" s="34">
        <f t="shared" si="14"/>
        <v>0</v>
      </c>
      <c r="W60" s="110"/>
      <c r="X60" s="34"/>
      <c r="Y60" s="34"/>
      <c r="Z60" s="308">
        <f t="shared" si="28"/>
        <v>17</v>
      </c>
      <c r="AA60" s="272"/>
      <c r="AB60" s="308">
        <f t="shared" si="29"/>
        <v>42.5</v>
      </c>
      <c r="AC60" s="272"/>
      <c r="AD60" s="304">
        <f t="shared" si="30"/>
        <v>63.75</v>
      </c>
      <c r="AE60" s="272"/>
      <c r="AF60" s="304">
        <f t="shared" si="31"/>
        <v>85</v>
      </c>
      <c r="AG60" s="82"/>
      <c r="AH60" s="29" t="s">
        <v>1017</v>
      </c>
      <c r="AI60" s="284"/>
    </row>
    <row r="61" spans="1:35" s="65" customFormat="1" ht="71.400000000000006" customHeight="1">
      <c r="A61" s="41">
        <v>32</v>
      </c>
      <c r="B61" s="309" t="s">
        <v>200</v>
      </c>
      <c r="C61" s="33"/>
      <c r="D61" s="35" t="s">
        <v>201</v>
      </c>
      <c r="E61" s="106" t="s">
        <v>103</v>
      </c>
      <c r="F61" s="47">
        <v>7912456</v>
      </c>
      <c r="G61" s="47">
        <v>2021</v>
      </c>
      <c r="H61" s="33" t="s">
        <v>202</v>
      </c>
      <c r="I61" s="108">
        <v>13042.745000000001</v>
      </c>
      <c r="J61" s="108">
        <v>13042.745000000001</v>
      </c>
      <c r="K61" s="108"/>
      <c r="L61" s="34"/>
      <c r="M61" s="108">
        <v>11240</v>
      </c>
      <c r="N61" s="108">
        <v>11240</v>
      </c>
      <c r="O61" s="108"/>
      <c r="P61" s="103">
        <f t="shared" si="12"/>
        <v>375</v>
      </c>
      <c r="Q61" s="109">
        <f t="shared" si="13"/>
        <v>375</v>
      </c>
      <c r="R61" s="34"/>
      <c r="S61" s="34"/>
      <c r="T61" s="34">
        <v>375</v>
      </c>
      <c r="U61" s="34"/>
      <c r="V61" s="34">
        <f t="shared" si="14"/>
        <v>0</v>
      </c>
      <c r="W61" s="110"/>
      <c r="X61" s="34"/>
      <c r="Y61" s="34"/>
      <c r="Z61" s="308">
        <f t="shared" si="28"/>
        <v>75</v>
      </c>
      <c r="AA61" s="272"/>
      <c r="AB61" s="308">
        <f t="shared" si="29"/>
        <v>187.5</v>
      </c>
      <c r="AC61" s="272"/>
      <c r="AD61" s="304">
        <f t="shared" si="30"/>
        <v>281.25</v>
      </c>
      <c r="AE61" s="272"/>
      <c r="AF61" s="304">
        <f t="shared" si="31"/>
        <v>375</v>
      </c>
      <c r="AG61" s="82"/>
      <c r="AH61" s="29" t="s">
        <v>1017</v>
      </c>
      <c r="AI61" s="284"/>
    </row>
    <row r="62" spans="1:35" s="65" customFormat="1" ht="71.400000000000006" customHeight="1">
      <c r="A62" s="41">
        <v>33</v>
      </c>
      <c r="B62" s="309" t="s">
        <v>203</v>
      </c>
      <c r="C62" s="33"/>
      <c r="D62" s="35" t="s">
        <v>204</v>
      </c>
      <c r="E62" s="106" t="s">
        <v>103</v>
      </c>
      <c r="F62" s="47">
        <v>7914337</v>
      </c>
      <c r="G62" s="47">
        <v>2021</v>
      </c>
      <c r="H62" s="33" t="s">
        <v>205</v>
      </c>
      <c r="I62" s="108">
        <v>2334</v>
      </c>
      <c r="J62" s="108">
        <v>2334</v>
      </c>
      <c r="K62" s="108"/>
      <c r="L62" s="34"/>
      <c r="M62" s="108">
        <v>2013</v>
      </c>
      <c r="N62" s="108">
        <v>2013</v>
      </c>
      <c r="O62" s="108"/>
      <c r="P62" s="103">
        <f t="shared" si="12"/>
        <v>50</v>
      </c>
      <c r="Q62" s="109">
        <f t="shared" si="13"/>
        <v>50</v>
      </c>
      <c r="R62" s="34"/>
      <c r="S62" s="34"/>
      <c r="T62" s="34">
        <v>50</v>
      </c>
      <c r="U62" s="34"/>
      <c r="V62" s="34">
        <f t="shared" si="14"/>
        <v>0</v>
      </c>
      <c r="W62" s="110"/>
      <c r="X62" s="34"/>
      <c r="Y62" s="34"/>
      <c r="Z62" s="308">
        <f t="shared" si="28"/>
        <v>10</v>
      </c>
      <c r="AA62" s="272"/>
      <c r="AB62" s="308">
        <f t="shared" si="29"/>
        <v>25</v>
      </c>
      <c r="AC62" s="272"/>
      <c r="AD62" s="304">
        <f t="shared" si="30"/>
        <v>37.5</v>
      </c>
      <c r="AE62" s="272"/>
      <c r="AF62" s="304">
        <f t="shared" si="31"/>
        <v>50</v>
      </c>
      <c r="AG62" s="82"/>
      <c r="AH62" s="29" t="s">
        <v>1017</v>
      </c>
      <c r="AI62" s="284"/>
    </row>
    <row r="63" spans="1:35" s="65" customFormat="1" ht="71.400000000000006" customHeight="1">
      <c r="A63" s="41">
        <v>34</v>
      </c>
      <c r="B63" s="309" t="s">
        <v>206</v>
      </c>
      <c r="C63" s="33"/>
      <c r="D63" s="35" t="s">
        <v>201</v>
      </c>
      <c r="E63" s="106" t="s">
        <v>103</v>
      </c>
      <c r="F63" s="47">
        <v>7914336</v>
      </c>
      <c r="G63" s="47">
        <v>2021</v>
      </c>
      <c r="H63" s="33" t="s">
        <v>207</v>
      </c>
      <c r="I63" s="108">
        <v>995.69570199999998</v>
      </c>
      <c r="J63" s="108">
        <v>995.69570199999998</v>
      </c>
      <c r="K63" s="108"/>
      <c r="L63" s="34"/>
      <c r="M63" s="108">
        <v>902</v>
      </c>
      <c r="N63" s="108">
        <v>902</v>
      </c>
      <c r="O63" s="108"/>
      <c r="P63" s="103">
        <f t="shared" si="12"/>
        <v>22</v>
      </c>
      <c r="Q63" s="109">
        <f t="shared" si="13"/>
        <v>22</v>
      </c>
      <c r="R63" s="34"/>
      <c r="S63" s="34"/>
      <c r="T63" s="34">
        <v>22</v>
      </c>
      <c r="U63" s="34"/>
      <c r="V63" s="34">
        <f t="shared" si="14"/>
        <v>0</v>
      </c>
      <c r="W63" s="110"/>
      <c r="X63" s="34"/>
      <c r="Y63" s="34"/>
      <c r="Z63" s="308">
        <f t="shared" si="28"/>
        <v>4.4000000000000004</v>
      </c>
      <c r="AA63" s="272"/>
      <c r="AB63" s="308">
        <f t="shared" si="29"/>
        <v>11</v>
      </c>
      <c r="AC63" s="272"/>
      <c r="AD63" s="304">
        <f t="shared" si="30"/>
        <v>16.5</v>
      </c>
      <c r="AE63" s="272"/>
      <c r="AF63" s="304">
        <f t="shared" si="31"/>
        <v>22</v>
      </c>
      <c r="AG63" s="82"/>
      <c r="AH63" s="29" t="s">
        <v>1017</v>
      </c>
      <c r="AI63" s="284"/>
    </row>
    <row r="64" spans="1:35" s="65" customFormat="1" ht="71.400000000000006" customHeight="1">
      <c r="A64" s="41">
        <v>35</v>
      </c>
      <c r="B64" s="309" t="s">
        <v>208</v>
      </c>
      <c r="C64" s="33"/>
      <c r="D64" s="35" t="s">
        <v>198</v>
      </c>
      <c r="E64" s="106" t="s">
        <v>103</v>
      </c>
      <c r="F64" s="47">
        <v>7914335</v>
      </c>
      <c r="G64" s="47">
        <v>2021</v>
      </c>
      <c r="H64" s="33" t="s">
        <v>209</v>
      </c>
      <c r="I64" s="108">
        <v>2323.2260000000001</v>
      </c>
      <c r="J64" s="108">
        <v>2323.2260000000001</v>
      </c>
      <c r="K64" s="108"/>
      <c r="L64" s="34"/>
      <c r="M64" s="108">
        <v>2101.848</v>
      </c>
      <c r="N64" s="108">
        <v>2101.848</v>
      </c>
      <c r="O64" s="108"/>
      <c r="P64" s="103">
        <f t="shared" si="12"/>
        <v>51</v>
      </c>
      <c r="Q64" s="109">
        <f t="shared" si="13"/>
        <v>51</v>
      </c>
      <c r="R64" s="34"/>
      <c r="S64" s="34"/>
      <c r="T64" s="34">
        <v>51</v>
      </c>
      <c r="U64" s="34"/>
      <c r="V64" s="34">
        <f t="shared" si="14"/>
        <v>0</v>
      </c>
      <c r="W64" s="110"/>
      <c r="X64" s="34"/>
      <c r="Y64" s="34"/>
      <c r="Z64" s="308">
        <f t="shared" si="28"/>
        <v>10.200000000000001</v>
      </c>
      <c r="AA64" s="272"/>
      <c r="AB64" s="308">
        <f t="shared" si="29"/>
        <v>25.5</v>
      </c>
      <c r="AC64" s="272"/>
      <c r="AD64" s="304">
        <f t="shared" si="30"/>
        <v>38.25</v>
      </c>
      <c r="AE64" s="272"/>
      <c r="AF64" s="304">
        <f t="shared" si="31"/>
        <v>51</v>
      </c>
      <c r="AG64" s="82"/>
      <c r="AH64" s="29" t="s">
        <v>1017</v>
      </c>
      <c r="AI64" s="284"/>
    </row>
    <row r="65" spans="1:36" s="65" customFormat="1" ht="71.400000000000006" customHeight="1">
      <c r="A65" s="41">
        <v>36</v>
      </c>
      <c r="B65" s="309" t="s">
        <v>210</v>
      </c>
      <c r="C65" s="33"/>
      <c r="D65" s="35" t="s">
        <v>195</v>
      </c>
      <c r="E65" s="106" t="s">
        <v>103</v>
      </c>
      <c r="F65" s="47">
        <v>7915554</v>
      </c>
      <c r="G65" s="47">
        <v>2021</v>
      </c>
      <c r="H65" s="33" t="s">
        <v>211</v>
      </c>
      <c r="I65" s="108">
        <v>532.94299999999998</v>
      </c>
      <c r="J65" s="108">
        <v>532.94299999999998</v>
      </c>
      <c r="K65" s="108"/>
      <c r="L65" s="34"/>
      <c r="M65" s="108">
        <v>479</v>
      </c>
      <c r="N65" s="108">
        <v>479</v>
      </c>
      <c r="O65" s="108"/>
      <c r="P65" s="103">
        <f t="shared" si="12"/>
        <v>14</v>
      </c>
      <c r="Q65" s="109">
        <f t="shared" si="13"/>
        <v>14</v>
      </c>
      <c r="R65" s="34"/>
      <c r="S65" s="34"/>
      <c r="T65" s="34">
        <v>14</v>
      </c>
      <c r="U65" s="34"/>
      <c r="V65" s="34">
        <f t="shared" si="14"/>
        <v>0</v>
      </c>
      <c r="W65" s="110"/>
      <c r="X65" s="34"/>
      <c r="Y65" s="34"/>
      <c r="Z65" s="308">
        <f t="shared" si="28"/>
        <v>2.8000000000000003</v>
      </c>
      <c r="AA65" s="272"/>
      <c r="AB65" s="308">
        <f t="shared" si="29"/>
        <v>7</v>
      </c>
      <c r="AC65" s="272"/>
      <c r="AD65" s="304">
        <f t="shared" si="30"/>
        <v>10.5</v>
      </c>
      <c r="AE65" s="272"/>
      <c r="AF65" s="304">
        <f t="shared" si="31"/>
        <v>14</v>
      </c>
      <c r="AG65" s="82"/>
      <c r="AH65" s="29" t="s">
        <v>1017</v>
      </c>
      <c r="AI65" s="293"/>
      <c r="AJ65" s="290"/>
    </row>
    <row r="66" spans="1:36" s="46" customFormat="1" ht="42.9" hidden="1" customHeight="1">
      <c r="A66" s="41"/>
      <c r="B66" s="21" t="s">
        <v>86</v>
      </c>
      <c r="C66" s="33"/>
      <c r="D66" s="87"/>
      <c r="E66" s="2"/>
      <c r="F66" s="47"/>
      <c r="G66" s="33"/>
      <c r="H66" s="107"/>
      <c r="I66" s="108"/>
      <c r="J66" s="108"/>
      <c r="K66" s="108"/>
      <c r="L66" s="34"/>
      <c r="M66" s="108"/>
      <c r="N66" s="108"/>
      <c r="O66" s="108"/>
      <c r="P66" s="103">
        <f t="shared" si="12"/>
        <v>0</v>
      </c>
      <c r="Q66" s="109">
        <f t="shared" si="13"/>
        <v>0</v>
      </c>
      <c r="R66" s="34"/>
      <c r="S66" s="34"/>
      <c r="T66" s="34"/>
      <c r="U66" s="34"/>
      <c r="V66" s="34">
        <f t="shared" si="14"/>
        <v>0</v>
      </c>
      <c r="W66" s="34"/>
      <c r="X66" s="34"/>
      <c r="Y66" s="34"/>
      <c r="Z66" s="271"/>
      <c r="AA66" s="273"/>
      <c r="AB66" s="273"/>
      <c r="AC66" s="273"/>
      <c r="AD66" s="273"/>
      <c r="AE66" s="273"/>
      <c r="AF66" s="82"/>
      <c r="AG66" s="82"/>
      <c r="AH66" s="29"/>
      <c r="AI66" s="288"/>
    </row>
    <row r="67" spans="1:36" s="68" customFormat="1" ht="69" customHeight="1">
      <c r="A67" s="42" t="s">
        <v>212</v>
      </c>
      <c r="B67" s="71" t="s">
        <v>213</v>
      </c>
      <c r="C67" s="22"/>
      <c r="D67" s="39"/>
      <c r="E67" s="40"/>
      <c r="F67" s="40"/>
      <c r="G67" s="40"/>
      <c r="H67" s="45"/>
      <c r="I67" s="24">
        <f t="shared" ref="I67:O67" si="32">SUM(I68:I101)</f>
        <v>3225499.1</v>
      </c>
      <c r="J67" s="24">
        <f t="shared" si="32"/>
        <v>1973317</v>
      </c>
      <c r="K67" s="24">
        <f t="shared" si="32"/>
        <v>821395.93599999999</v>
      </c>
      <c r="L67" s="24">
        <f t="shared" si="32"/>
        <v>1572593</v>
      </c>
      <c r="M67" s="24">
        <f t="shared" si="32"/>
        <v>896003</v>
      </c>
      <c r="N67" s="24">
        <f t="shared" si="32"/>
        <v>903003</v>
      </c>
      <c r="O67" s="24">
        <f t="shared" si="32"/>
        <v>0</v>
      </c>
      <c r="P67" s="24">
        <f t="shared" si="12"/>
        <v>1224945.344</v>
      </c>
      <c r="Q67" s="24">
        <f t="shared" ref="Q67:Y67" si="33">SUM(Q68:Q101)</f>
        <v>932356.34399999992</v>
      </c>
      <c r="R67" s="24">
        <f t="shared" si="33"/>
        <v>2467.1799999999998</v>
      </c>
      <c r="S67" s="24">
        <f t="shared" si="33"/>
        <v>10275</v>
      </c>
      <c r="T67" s="24">
        <f t="shared" si="33"/>
        <v>919614.16399999999</v>
      </c>
      <c r="U67" s="24">
        <f t="shared" si="33"/>
        <v>0</v>
      </c>
      <c r="V67" s="24">
        <f t="shared" si="33"/>
        <v>292589</v>
      </c>
      <c r="W67" s="24">
        <f t="shared" si="33"/>
        <v>0</v>
      </c>
      <c r="X67" s="24">
        <f t="shared" si="33"/>
        <v>292589</v>
      </c>
      <c r="Y67" s="24">
        <f t="shared" si="33"/>
        <v>0</v>
      </c>
      <c r="Z67" s="303">
        <f t="shared" ref="Z67" si="34">20%*P67</f>
        <v>244989.06880000001</v>
      </c>
      <c r="AA67" s="299"/>
      <c r="AB67" s="303">
        <f t="shared" ref="AB67" si="35">50%*P67</f>
        <v>612472.67200000002</v>
      </c>
      <c r="AC67" s="299"/>
      <c r="AD67" s="306">
        <f t="shared" ref="AD67" si="36">75%*P67</f>
        <v>918709.00800000003</v>
      </c>
      <c r="AE67" s="299"/>
      <c r="AF67" s="306">
        <f t="shared" ref="AF67" si="37">100%*P67</f>
        <v>1224945.344</v>
      </c>
      <c r="AG67" s="83">
        <v>0.97609999999999997</v>
      </c>
      <c r="AH67" s="38"/>
      <c r="AI67" s="286"/>
      <c r="AJ67" s="319"/>
    </row>
    <row r="68" spans="1:36" s="65" customFormat="1" ht="36.9" customHeight="1">
      <c r="A68" s="36" t="s">
        <v>17</v>
      </c>
      <c r="B68" s="21" t="s">
        <v>32</v>
      </c>
      <c r="C68" s="22"/>
      <c r="D68" s="48"/>
      <c r="E68" s="49"/>
      <c r="F68" s="49"/>
      <c r="G68" s="49"/>
      <c r="H68" s="49"/>
      <c r="I68" s="50"/>
      <c r="J68" s="50"/>
      <c r="K68" s="50"/>
      <c r="L68" s="50"/>
      <c r="M68" s="50"/>
      <c r="N68" s="50"/>
      <c r="O68" s="50"/>
      <c r="P68" s="103">
        <f t="shared" si="12"/>
        <v>0</v>
      </c>
      <c r="Q68" s="50"/>
      <c r="R68" s="50"/>
      <c r="S68" s="50"/>
      <c r="T68" s="50"/>
      <c r="U68" s="50"/>
      <c r="V68" s="50"/>
      <c r="W68" s="50"/>
      <c r="X68" s="50"/>
      <c r="Y68" s="50"/>
      <c r="Z68" s="271"/>
      <c r="AA68" s="273"/>
      <c r="AB68" s="273"/>
      <c r="AC68" s="273"/>
      <c r="AD68" s="273"/>
      <c r="AE68" s="273"/>
      <c r="AF68" s="82"/>
      <c r="AG68" s="82"/>
      <c r="AH68" s="29"/>
      <c r="AI68" s="284"/>
      <c r="AJ68" s="284"/>
    </row>
    <row r="69" spans="1:36" s="65" customFormat="1" ht="70.5" customHeight="1">
      <c r="A69" s="36">
        <v>1</v>
      </c>
      <c r="B69" s="87" t="s">
        <v>214</v>
      </c>
      <c r="C69" s="33" t="s">
        <v>215</v>
      </c>
      <c r="D69" s="140" t="s">
        <v>161</v>
      </c>
      <c r="E69" s="141" t="s">
        <v>103</v>
      </c>
      <c r="F69" s="33">
        <v>8160113</v>
      </c>
      <c r="G69" s="33" t="s">
        <v>120</v>
      </c>
      <c r="H69" s="142" t="s">
        <v>1067</v>
      </c>
      <c r="I69" s="34">
        <v>27300</v>
      </c>
      <c r="J69" s="34">
        <v>27300</v>
      </c>
      <c r="K69" s="34"/>
      <c r="L69" s="34">
        <v>27300</v>
      </c>
      <c r="M69" s="34"/>
      <c r="N69" s="34"/>
      <c r="O69" s="34"/>
      <c r="P69" s="103">
        <f>Q69+V69</f>
        <v>27300</v>
      </c>
      <c r="Q69" s="34">
        <f>SUM(R69:U69)</f>
        <v>27300</v>
      </c>
      <c r="R69" s="143"/>
      <c r="S69" s="144"/>
      <c r="T69" s="34">
        <v>27300</v>
      </c>
      <c r="U69" s="34"/>
      <c r="V69" s="34">
        <f>SUM(W69:Y69)</f>
        <v>0</v>
      </c>
      <c r="W69" s="34"/>
      <c r="X69" s="34"/>
      <c r="Y69" s="34"/>
      <c r="Z69" s="308">
        <f t="shared" ref="Z69:Z79" si="38">20%*P69</f>
        <v>5460</v>
      </c>
      <c r="AA69" s="272"/>
      <c r="AB69" s="308">
        <f t="shared" ref="AB69:AB79" si="39">50%*P69</f>
        <v>13650</v>
      </c>
      <c r="AC69" s="272"/>
      <c r="AD69" s="304">
        <f t="shared" ref="AD69:AD79" si="40">75%*P69</f>
        <v>20475</v>
      </c>
      <c r="AE69" s="272"/>
      <c r="AF69" s="304">
        <f t="shared" ref="AF69:AF79" si="41">100%*P69</f>
        <v>27300</v>
      </c>
      <c r="AG69" s="82"/>
      <c r="AH69" s="29" t="s">
        <v>1019</v>
      </c>
      <c r="AI69" s="284"/>
    </row>
    <row r="70" spans="1:36" s="65" customFormat="1" ht="105.6" customHeight="1">
      <c r="A70" s="36">
        <v>2</v>
      </c>
      <c r="B70" s="87" t="s">
        <v>216</v>
      </c>
      <c r="C70" s="33"/>
      <c r="D70" s="140" t="s">
        <v>217</v>
      </c>
      <c r="E70" s="141" t="s">
        <v>103</v>
      </c>
      <c r="F70" s="33"/>
      <c r="G70" s="33" t="s">
        <v>218</v>
      </c>
      <c r="H70" s="142" t="s">
        <v>1068</v>
      </c>
      <c r="I70" s="34"/>
      <c r="J70" s="34"/>
      <c r="K70" s="34"/>
      <c r="L70" s="34"/>
      <c r="M70" s="34"/>
      <c r="N70" s="34"/>
      <c r="O70" s="34"/>
      <c r="P70" s="103">
        <f t="shared" ref="P70:P101" si="42">Q70+V70</f>
        <v>100</v>
      </c>
      <c r="Q70" s="34">
        <f t="shared" ref="Q70:Q101" si="43">SUM(R70:U70)</f>
        <v>100</v>
      </c>
      <c r="R70" s="143">
        <v>100</v>
      </c>
      <c r="S70" s="144"/>
      <c r="T70" s="34"/>
      <c r="U70" s="34"/>
      <c r="V70" s="34">
        <f t="shared" ref="V70:V101" si="44">SUM(W70:Y70)</f>
        <v>0</v>
      </c>
      <c r="W70" s="34"/>
      <c r="X70" s="34"/>
      <c r="Y70" s="34"/>
      <c r="Z70" s="308">
        <f t="shared" si="38"/>
        <v>20</v>
      </c>
      <c r="AA70" s="272"/>
      <c r="AB70" s="308">
        <f t="shared" si="39"/>
        <v>50</v>
      </c>
      <c r="AC70" s="272"/>
      <c r="AD70" s="304">
        <f t="shared" si="40"/>
        <v>75</v>
      </c>
      <c r="AE70" s="272"/>
      <c r="AF70" s="304">
        <f t="shared" si="41"/>
        <v>100</v>
      </c>
      <c r="AG70" s="82"/>
      <c r="AH70" s="29" t="s">
        <v>1019</v>
      </c>
      <c r="AI70" s="284"/>
    </row>
    <row r="71" spans="1:36" s="65" customFormat="1" ht="70.5" customHeight="1">
      <c r="A71" s="36">
        <v>3</v>
      </c>
      <c r="B71" s="87" t="s">
        <v>219</v>
      </c>
      <c r="C71" s="33"/>
      <c r="D71" s="140" t="s">
        <v>220</v>
      </c>
      <c r="E71" s="141" t="s">
        <v>103</v>
      </c>
      <c r="F71" s="33"/>
      <c r="G71" s="33" t="s">
        <v>218</v>
      </c>
      <c r="H71" s="142" t="s">
        <v>1069</v>
      </c>
      <c r="I71" s="34"/>
      <c r="J71" s="34"/>
      <c r="K71" s="34"/>
      <c r="L71" s="34"/>
      <c r="M71" s="34"/>
      <c r="N71" s="34"/>
      <c r="O71" s="34"/>
      <c r="P71" s="103">
        <f t="shared" si="42"/>
        <v>200</v>
      </c>
      <c r="Q71" s="34">
        <f t="shared" si="43"/>
        <v>200</v>
      </c>
      <c r="R71" s="143">
        <v>200</v>
      </c>
      <c r="S71" s="144"/>
      <c r="T71" s="34"/>
      <c r="U71" s="34"/>
      <c r="V71" s="34">
        <f t="shared" si="44"/>
        <v>0</v>
      </c>
      <c r="W71" s="34"/>
      <c r="X71" s="34"/>
      <c r="Y71" s="34"/>
      <c r="Z71" s="308">
        <f t="shared" si="38"/>
        <v>40</v>
      </c>
      <c r="AA71" s="272"/>
      <c r="AB71" s="308">
        <f t="shared" si="39"/>
        <v>100</v>
      </c>
      <c r="AC71" s="272"/>
      <c r="AD71" s="304">
        <f t="shared" si="40"/>
        <v>150</v>
      </c>
      <c r="AE71" s="272"/>
      <c r="AF71" s="304">
        <f t="shared" si="41"/>
        <v>200</v>
      </c>
      <c r="AG71" s="82"/>
      <c r="AH71" s="29" t="s">
        <v>1019</v>
      </c>
      <c r="AI71" s="284"/>
    </row>
    <row r="72" spans="1:36" s="65" customFormat="1" ht="70.5" customHeight="1">
      <c r="A72" s="36">
        <v>4</v>
      </c>
      <c r="B72" s="87" t="s">
        <v>221</v>
      </c>
      <c r="C72" s="33"/>
      <c r="D72" s="140" t="s">
        <v>222</v>
      </c>
      <c r="E72" s="141" t="s">
        <v>96</v>
      </c>
      <c r="F72" s="33"/>
      <c r="G72" s="33" t="s">
        <v>223</v>
      </c>
      <c r="H72" s="142" t="s">
        <v>1070</v>
      </c>
      <c r="I72" s="34"/>
      <c r="J72" s="34"/>
      <c r="K72" s="34"/>
      <c r="L72" s="34"/>
      <c r="M72" s="34"/>
      <c r="N72" s="34"/>
      <c r="O72" s="34"/>
      <c r="P72" s="103">
        <f t="shared" si="42"/>
        <v>100</v>
      </c>
      <c r="Q72" s="34">
        <f t="shared" si="43"/>
        <v>100</v>
      </c>
      <c r="R72" s="143">
        <v>100</v>
      </c>
      <c r="S72" s="144"/>
      <c r="T72" s="34"/>
      <c r="U72" s="34"/>
      <c r="V72" s="34">
        <f t="shared" si="44"/>
        <v>0</v>
      </c>
      <c r="W72" s="34"/>
      <c r="X72" s="34"/>
      <c r="Y72" s="34"/>
      <c r="Z72" s="308">
        <f t="shared" si="38"/>
        <v>20</v>
      </c>
      <c r="AA72" s="272"/>
      <c r="AB72" s="308">
        <f t="shared" si="39"/>
        <v>50</v>
      </c>
      <c r="AC72" s="272"/>
      <c r="AD72" s="304">
        <f t="shared" si="40"/>
        <v>75</v>
      </c>
      <c r="AE72" s="272"/>
      <c r="AF72" s="304">
        <f t="shared" si="41"/>
        <v>100</v>
      </c>
      <c r="AG72" s="82"/>
      <c r="AH72" s="29" t="s">
        <v>1019</v>
      </c>
      <c r="AI72" s="284"/>
    </row>
    <row r="73" spans="1:36" s="65" customFormat="1" ht="70.5" customHeight="1">
      <c r="A73" s="36">
        <v>5</v>
      </c>
      <c r="B73" s="87" t="s">
        <v>224</v>
      </c>
      <c r="C73" s="33"/>
      <c r="D73" s="140" t="s">
        <v>225</v>
      </c>
      <c r="E73" s="141" t="s">
        <v>96</v>
      </c>
      <c r="F73" s="33"/>
      <c r="G73" s="33" t="s">
        <v>148</v>
      </c>
      <c r="H73" s="142" t="s">
        <v>1071</v>
      </c>
      <c r="I73" s="34"/>
      <c r="J73" s="34"/>
      <c r="K73" s="34"/>
      <c r="L73" s="34"/>
      <c r="M73" s="34"/>
      <c r="N73" s="34"/>
      <c r="O73" s="34"/>
      <c r="P73" s="103">
        <f t="shared" si="42"/>
        <v>100</v>
      </c>
      <c r="Q73" s="34">
        <f t="shared" si="43"/>
        <v>100</v>
      </c>
      <c r="R73" s="143">
        <v>100</v>
      </c>
      <c r="S73" s="144"/>
      <c r="T73" s="34"/>
      <c r="U73" s="34"/>
      <c r="V73" s="34">
        <f t="shared" si="44"/>
        <v>0</v>
      </c>
      <c r="W73" s="34"/>
      <c r="X73" s="34"/>
      <c r="Y73" s="34"/>
      <c r="Z73" s="308">
        <f t="shared" si="38"/>
        <v>20</v>
      </c>
      <c r="AA73" s="272"/>
      <c r="AB73" s="308">
        <f t="shared" si="39"/>
        <v>50</v>
      </c>
      <c r="AC73" s="272"/>
      <c r="AD73" s="304">
        <f t="shared" si="40"/>
        <v>75</v>
      </c>
      <c r="AE73" s="272"/>
      <c r="AF73" s="304">
        <f t="shared" si="41"/>
        <v>100</v>
      </c>
      <c r="AG73" s="82"/>
      <c r="AH73" s="29" t="s">
        <v>1019</v>
      </c>
      <c r="AI73" s="284"/>
    </row>
    <row r="74" spans="1:36" s="65" customFormat="1" ht="70.5" customHeight="1">
      <c r="A74" s="36">
        <v>6</v>
      </c>
      <c r="B74" s="87" t="s">
        <v>226</v>
      </c>
      <c r="C74" s="33"/>
      <c r="D74" s="140" t="s">
        <v>227</v>
      </c>
      <c r="E74" s="141" t="s">
        <v>96</v>
      </c>
      <c r="F74" s="33"/>
      <c r="G74" s="33" t="s">
        <v>223</v>
      </c>
      <c r="H74" s="142" t="s">
        <v>1072</v>
      </c>
      <c r="I74" s="34"/>
      <c r="J74" s="34"/>
      <c r="K74" s="34"/>
      <c r="L74" s="34"/>
      <c r="M74" s="34"/>
      <c r="N74" s="34"/>
      <c r="O74" s="34"/>
      <c r="P74" s="103">
        <f t="shared" si="42"/>
        <v>100</v>
      </c>
      <c r="Q74" s="34">
        <f t="shared" si="43"/>
        <v>100</v>
      </c>
      <c r="R74" s="143">
        <v>100</v>
      </c>
      <c r="S74" s="144"/>
      <c r="T74" s="34"/>
      <c r="U74" s="34"/>
      <c r="V74" s="34">
        <f t="shared" si="44"/>
        <v>0</v>
      </c>
      <c r="W74" s="34"/>
      <c r="X74" s="34"/>
      <c r="Y74" s="34"/>
      <c r="Z74" s="308">
        <f t="shared" si="38"/>
        <v>20</v>
      </c>
      <c r="AA74" s="272"/>
      <c r="AB74" s="308">
        <f t="shared" si="39"/>
        <v>50</v>
      </c>
      <c r="AC74" s="272"/>
      <c r="AD74" s="304">
        <f t="shared" si="40"/>
        <v>75</v>
      </c>
      <c r="AE74" s="272"/>
      <c r="AF74" s="304">
        <f t="shared" si="41"/>
        <v>100</v>
      </c>
      <c r="AG74" s="82"/>
      <c r="AH74" s="29" t="s">
        <v>1019</v>
      </c>
      <c r="AI74" s="284"/>
    </row>
    <row r="75" spans="1:36" s="65" customFormat="1" ht="70.5" customHeight="1">
      <c r="A75" s="36">
        <v>7</v>
      </c>
      <c r="B75" s="87" t="s">
        <v>228</v>
      </c>
      <c r="C75" s="33"/>
      <c r="D75" s="140" t="s">
        <v>229</v>
      </c>
      <c r="E75" s="141" t="s">
        <v>96</v>
      </c>
      <c r="F75" s="33"/>
      <c r="G75" s="33" t="s">
        <v>120</v>
      </c>
      <c r="H75" s="142" t="s">
        <v>1073</v>
      </c>
      <c r="I75" s="34"/>
      <c r="J75" s="34"/>
      <c r="K75" s="34"/>
      <c r="L75" s="34"/>
      <c r="M75" s="34"/>
      <c r="N75" s="34"/>
      <c r="O75" s="34"/>
      <c r="P75" s="103">
        <f t="shared" si="42"/>
        <v>500</v>
      </c>
      <c r="Q75" s="34">
        <f t="shared" si="43"/>
        <v>500</v>
      </c>
      <c r="R75" s="143">
        <v>500</v>
      </c>
      <c r="S75" s="144"/>
      <c r="T75" s="34"/>
      <c r="U75" s="34"/>
      <c r="V75" s="34">
        <f t="shared" si="44"/>
        <v>0</v>
      </c>
      <c r="W75" s="34"/>
      <c r="X75" s="34"/>
      <c r="Y75" s="34"/>
      <c r="Z75" s="308">
        <f t="shared" si="38"/>
        <v>100</v>
      </c>
      <c r="AA75" s="272"/>
      <c r="AB75" s="308">
        <f t="shared" si="39"/>
        <v>250</v>
      </c>
      <c r="AC75" s="272"/>
      <c r="AD75" s="304">
        <f t="shared" si="40"/>
        <v>375</v>
      </c>
      <c r="AE75" s="272"/>
      <c r="AF75" s="304">
        <f t="shared" si="41"/>
        <v>500</v>
      </c>
      <c r="AG75" s="82"/>
      <c r="AH75" s="29" t="s">
        <v>1019</v>
      </c>
      <c r="AI75" s="284"/>
    </row>
    <row r="76" spans="1:36" s="65" customFormat="1" ht="70.5" customHeight="1">
      <c r="A76" s="36">
        <v>8</v>
      </c>
      <c r="B76" s="87" t="s">
        <v>230</v>
      </c>
      <c r="C76" s="33"/>
      <c r="D76" s="140" t="s">
        <v>231</v>
      </c>
      <c r="E76" s="141" t="s">
        <v>96</v>
      </c>
      <c r="F76" s="33"/>
      <c r="G76" s="33" t="s">
        <v>232</v>
      </c>
      <c r="H76" s="142" t="s">
        <v>1074</v>
      </c>
      <c r="I76" s="34"/>
      <c r="J76" s="34"/>
      <c r="K76" s="34"/>
      <c r="L76" s="34"/>
      <c r="M76" s="34"/>
      <c r="N76" s="34"/>
      <c r="O76" s="34"/>
      <c r="P76" s="103">
        <f t="shared" si="42"/>
        <v>500</v>
      </c>
      <c r="Q76" s="34">
        <f t="shared" si="43"/>
        <v>500</v>
      </c>
      <c r="R76" s="143">
        <v>500</v>
      </c>
      <c r="S76" s="144"/>
      <c r="T76" s="34"/>
      <c r="U76" s="34"/>
      <c r="V76" s="34">
        <f t="shared" si="44"/>
        <v>0</v>
      </c>
      <c r="W76" s="34"/>
      <c r="X76" s="34"/>
      <c r="Y76" s="34"/>
      <c r="Z76" s="308">
        <f t="shared" si="38"/>
        <v>100</v>
      </c>
      <c r="AA76" s="272"/>
      <c r="AB76" s="308">
        <f t="shared" si="39"/>
        <v>250</v>
      </c>
      <c r="AC76" s="272"/>
      <c r="AD76" s="304">
        <f t="shared" si="40"/>
        <v>375</v>
      </c>
      <c r="AE76" s="272"/>
      <c r="AF76" s="304">
        <f t="shared" si="41"/>
        <v>500</v>
      </c>
      <c r="AG76" s="82"/>
      <c r="AH76" s="29" t="s">
        <v>1019</v>
      </c>
      <c r="AI76" s="284"/>
    </row>
    <row r="77" spans="1:36" s="65" customFormat="1" ht="70.5" customHeight="1">
      <c r="A77" s="36">
        <v>9</v>
      </c>
      <c r="B77" s="87" t="s">
        <v>233</v>
      </c>
      <c r="C77" s="33"/>
      <c r="D77" s="140" t="s">
        <v>231</v>
      </c>
      <c r="E77" s="141" t="s">
        <v>96</v>
      </c>
      <c r="F77" s="33"/>
      <c r="G77" s="33" t="s">
        <v>232</v>
      </c>
      <c r="H77" s="142" t="s">
        <v>1075</v>
      </c>
      <c r="I77" s="34"/>
      <c r="J77" s="34"/>
      <c r="K77" s="34"/>
      <c r="L77" s="34"/>
      <c r="M77" s="34"/>
      <c r="N77" s="34"/>
      <c r="O77" s="34"/>
      <c r="P77" s="103">
        <f t="shared" si="42"/>
        <v>200</v>
      </c>
      <c r="Q77" s="34">
        <f t="shared" si="43"/>
        <v>200</v>
      </c>
      <c r="R77" s="143">
        <v>200</v>
      </c>
      <c r="S77" s="144"/>
      <c r="T77" s="34"/>
      <c r="U77" s="34"/>
      <c r="V77" s="34">
        <f t="shared" si="44"/>
        <v>0</v>
      </c>
      <c r="W77" s="34"/>
      <c r="X77" s="34"/>
      <c r="Y77" s="34"/>
      <c r="Z77" s="308">
        <f t="shared" si="38"/>
        <v>40</v>
      </c>
      <c r="AA77" s="272"/>
      <c r="AB77" s="308">
        <f t="shared" si="39"/>
        <v>100</v>
      </c>
      <c r="AC77" s="272"/>
      <c r="AD77" s="304">
        <f t="shared" si="40"/>
        <v>150</v>
      </c>
      <c r="AE77" s="272"/>
      <c r="AF77" s="304">
        <f t="shared" si="41"/>
        <v>200</v>
      </c>
      <c r="AG77" s="82"/>
      <c r="AH77" s="29" t="s">
        <v>1019</v>
      </c>
      <c r="AI77" s="284"/>
    </row>
    <row r="78" spans="1:36" s="65" customFormat="1" ht="70.5" customHeight="1">
      <c r="A78" s="36">
        <v>10</v>
      </c>
      <c r="B78" s="87" t="s">
        <v>234</v>
      </c>
      <c r="C78" s="33"/>
      <c r="D78" s="140" t="s">
        <v>167</v>
      </c>
      <c r="E78" s="141" t="s">
        <v>103</v>
      </c>
      <c r="F78" s="33"/>
      <c r="G78" s="33" t="s">
        <v>232</v>
      </c>
      <c r="H78" s="142" t="s">
        <v>1076</v>
      </c>
      <c r="I78" s="34"/>
      <c r="J78" s="34"/>
      <c r="K78" s="34"/>
      <c r="L78" s="34"/>
      <c r="M78" s="34"/>
      <c r="N78" s="34"/>
      <c r="O78" s="34"/>
      <c r="P78" s="103">
        <f t="shared" si="42"/>
        <v>500</v>
      </c>
      <c r="Q78" s="34">
        <f t="shared" si="43"/>
        <v>500</v>
      </c>
      <c r="R78" s="143">
        <v>500</v>
      </c>
      <c r="S78" s="144"/>
      <c r="T78" s="34"/>
      <c r="U78" s="34"/>
      <c r="V78" s="34">
        <f t="shared" si="44"/>
        <v>0</v>
      </c>
      <c r="W78" s="34"/>
      <c r="X78" s="34"/>
      <c r="Y78" s="34"/>
      <c r="Z78" s="308">
        <f t="shared" si="38"/>
        <v>100</v>
      </c>
      <c r="AA78" s="272"/>
      <c r="AB78" s="308">
        <f t="shared" si="39"/>
        <v>250</v>
      </c>
      <c r="AC78" s="272"/>
      <c r="AD78" s="304">
        <f t="shared" si="40"/>
        <v>375</v>
      </c>
      <c r="AE78" s="272"/>
      <c r="AF78" s="304">
        <f t="shared" si="41"/>
        <v>500</v>
      </c>
      <c r="AG78" s="82"/>
      <c r="AH78" s="29" t="s">
        <v>1019</v>
      </c>
      <c r="AI78" s="284"/>
    </row>
    <row r="79" spans="1:36" s="65" customFormat="1" ht="65.400000000000006" customHeight="1">
      <c r="A79" s="36">
        <v>11</v>
      </c>
      <c r="B79" s="145" t="s">
        <v>235</v>
      </c>
      <c r="C79" s="33"/>
      <c r="D79" s="146" t="s">
        <v>236</v>
      </c>
      <c r="E79" s="33" t="s">
        <v>103</v>
      </c>
      <c r="F79" s="147">
        <v>7945888</v>
      </c>
      <c r="G79" s="148" t="s">
        <v>237</v>
      </c>
      <c r="H79" s="149" t="s">
        <v>238</v>
      </c>
      <c r="I79" s="34">
        <v>7258</v>
      </c>
      <c r="J79" s="34">
        <v>7258</v>
      </c>
      <c r="K79" s="34"/>
      <c r="L79" s="34"/>
      <c r="M79" s="34"/>
      <c r="N79" s="34"/>
      <c r="O79" s="34"/>
      <c r="P79" s="103">
        <f t="shared" si="42"/>
        <v>5000</v>
      </c>
      <c r="Q79" s="34">
        <f t="shared" si="43"/>
        <v>5000</v>
      </c>
      <c r="R79" s="143"/>
      <c r="S79" s="144"/>
      <c r="T79" s="34">
        <v>5000</v>
      </c>
      <c r="U79" s="34"/>
      <c r="V79" s="34">
        <f t="shared" si="44"/>
        <v>0</v>
      </c>
      <c r="W79" s="34"/>
      <c r="X79" s="34"/>
      <c r="Y79" s="34"/>
      <c r="Z79" s="308">
        <f t="shared" si="38"/>
        <v>1000</v>
      </c>
      <c r="AA79" s="272"/>
      <c r="AB79" s="308">
        <f t="shared" si="39"/>
        <v>2500</v>
      </c>
      <c r="AC79" s="272"/>
      <c r="AD79" s="304">
        <f t="shared" si="40"/>
        <v>3750</v>
      </c>
      <c r="AE79" s="272"/>
      <c r="AF79" s="304">
        <f t="shared" si="41"/>
        <v>5000</v>
      </c>
      <c r="AG79" s="82"/>
      <c r="AH79" s="29" t="s">
        <v>1019</v>
      </c>
      <c r="AI79" s="284"/>
    </row>
    <row r="80" spans="1:36" s="65" customFormat="1" ht="53.1" customHeight="1">
      <c r="A80" s="150" t="s">
        <v>17</v>
      </c>
      <c r="B80" s="94" t="s">
        <v>239</v>
      </c>
      <c r="C80" s="22"/>
      <c r="D80" s="21"/>
      <c r="E80" s="42"/>
      <c r="F80" s="22"/>
      <c r="G80" s="22"/>
      <c r="H80" s="22"/>
      <c r="I80" s="95"/>
      <c r="J80" s="95"/>
      <c r="K80" s="95"/>
      <c r="L80" s="95"/>
      <c r="M80" s="95"/>
      <c r="N80" s="95"/>
      <c r="O80" s="95"/>
      <c r="P80" s="103">
        <f t="shared" si="42"/>
        <v>0</v>
      </c>
      <c r="Q80" s="34">
        <f t="shared" si="43"/>
        <v>0</v>
      </c>
      <c r="R80" s="95"/>
      <c r="S80" s="95"/>
      <c r="T80" s="95"/>
      <c r="U80" s="95"/>
      <c r="V80" s="34">
        <f t="shared" si="44"/>
        <v>0</v>
      </c>
      <c r="W80" s="95"/>
      <c r="X80" s="95"/>
      <c r="Y80" s="95"/>
      <c r="Z80" s="271"/>
      <c r="AA80" s="273"/>
      <c r="AB80" s="273"/>
      <c r="AC80" s="273"/>
      <c r="AD80" s="273"/>
      <c r="AE80" s="273"/>
      <c r="AF80" s="82"/>
      <c r="AG80" s="82"/>
      <c r="AH80" s="29"/>
      <c r="AI80" s="284"/>
    </row>
    <row r="81" spans="1:35" s="65" customFormat="1" ht="46.8">
      <c r="A81" s="90">
        <v>12</v>
      </c>
      <c r="B81" s="96" t="s">
        <v>240</v>
      </c>
      <c r="C81" s="152" t="s">
        <v>241</v>
      </c>
      <c r="D81" s="87" t="s">
        <v>242</v>
      </c>
      <c r="E81" s="41" t="s">
        <v>103</v>
      </c>
      <c r="F81" s="33" t="s">
        <v>243</v>
      </c>
      <c r="G81" s="33" t="s">
        <v>104</v>
      </c>
      <c r="H81" s="33" t="s">
        <v>244</v>
      </c>
      <c r="I81" s="88">
        <v>30000</v>
      </c>
      <c r="J81" s="89">
        <v>30000</v>
      </c>
      <c r="K81" s="89"/>
      <c r="L81" s="89">
        <f>22000-5000</f>
        <v>17000</v>
      </c>
      <c r="M81" s="89">
        <f>8000+5000</f>
        <v>13000</v>
      </c>
      <c r="N81" s="89">
        <f>8000+5000</f>
        <v>13000</v>
      </c>
      <c r="O81" s="89"/>
      <c r="P81" s="103">
        <f t="shared" si="42"/>
        <v>17000</v>
      </c>
      <c r="Q81" s="34">
        <f t="shared" si="43"/>
        <v>17000</v>
      </c>
      <c r="R81" s="89"/>
      <c r="S81" s="89"/>
      <c r="T81" s="89">
        <v>17000</v>
      </c>
      <c r="U81" s="89"/>
      <c r="V81" s="34">
        <f t="shared" si="44"/>
        <v>0</v>
      </c>
      <c r="W81" s="89"/>
      <c r="X81" s="89"/>
      <c r="Y81" s="89"/>
      <c r="Z81" s="308">
        <f t="shared" ref="Z81:Z95" si="45">20%*P81</f>
        <v>3400</v>
      </c>
      <c r="AA81" s="272"/>
      <c r="AB81" s="308">
        <f t="shared" ref="AB81:AB95" si="46">50%*P81</f>
        <v>8500</v>
      </c>
      <c r="AC81" s="272"/>
      <c r="AD81" s="304">
        <f t="shared" ref="AD81:AD95" si="47">75%*P81</f>
        <v>12750</v>
      </c>
      <c r="AE81" s="272"/>
      <c r="AF81" s="304">
        <f t="shared" ref="AF81:AF95" si="48">100%*P81</f>
        <v>17000</v>
      </c>
      <c r="AG81" s="82"/>
      <c r="AH81" s="29" t="s">
        <v>1019</v>
      </c>
      <c r="AI81" s="284"/>
    </row>
    <row r="82" spans="1:35" s="65" customFormat="1" ht="46.8">
      <c r="A82" s="90">
        <v>13</v>
      </c>
      <c r="B82" s="96" t="s">
        <v>245</v>
      </c>
      <c r="C82" s="152" t="s">
        <v>241</v>
      </c>
      <c r="D82" s="87" t="s">
        <v>246</v>
      </c>
      <c r="E82" s="41" t="s">
        <v>103</v>
      </c>
      <c r="F82" s="33" t="s">
        <v>247</v>
      </c>
      <c r="G82" s="33" t="s">
        <v>104</v>
      </c>
      <c r="H82" s="33" t="s">
        <v>248</v>
      </c>
      <c r="I82" s="88">
        <v>35000</v>
      </c>
      <c r="J82" s="89">
        <v>35000</v>
      </c>
      <c r="K82" s="89"/>
      <c r="L82" s="89">
        <v>15000</v>
      </c>
      <c r="M82" s="89">
        <v>20000</v>
      </c>
      <c r="N82" s="89">
        <v>20000</v>
      </c>
      <c r="O82" s="89"/>
      <c r="P82" s="103">
        <f t="shared" si="42"/>
        <v>15000</v>
      </c>
      <c r="Q82" s="34">
        <f t="shared" si="43"/>
        <v>15000</v>
      </c>
      <c r="R82" s="89"/>
      <c r="S82" s="89"/>
      <c r="T82" s="89">
        <v>15000</v>
      </c>
      <c r="U82" s="89"/>
      <c r="V82" s="34">
        <f t="shared" si="44"/>
        <v>0</v>
      </c>
      <c r="W82" s="89"/>
      <c r="X82" s="89"/>
      <c r="Y82" s="89"/>
      <c r="Z82" s="308">
        <f t="shared" si="45"/>
        <v>3000</v>
      </c>
      <c r="AA82" s="272"/>
      <c r="AB82" s="308">
        <f t="shared" si="46"/>
        <v>7500</v>
      </c>
      <c r="AC82" s="272"/>
      <c r="AD82" s="304">
        <f t="shared" si="47"/>
        <v>11250</v>
      </c>
      <c r="AE82" s="272"/>
      <c r="AF82" s="304">
        <f t="shared" si="48"/>
        <v>15000</v>
      </c>
      <c r="AG82" s="82"/>
      <c r="AH82" s="29" t="s">
        <v>1019</v>
      </c>
      <c r="AI82" s="284"/>
    </row>
    <row r="83" spans="1:35" s="65" customFormat="1" ht="46.8">
      <c r="A83" s="90">
        <v>14</v>
      </c>
      <c r="B83" s="96" t="s">
        <v>249</v>
      </c>
      <c r="C83" s="152" t="s">
        <v>241</v>
      </c>
      <c r="D83" s="87" t="s">
        <v>250</v>
      </c>
      <c r="E83" s="41" t="s">
        <v>103</v>
      </c>
      <c r="F83" s="33" t="s">
        <v>251</v>
      </c>
      <c r="G83" s="33" t="s">
        <v>104</v>
      </c>
      <c r="H83" s="33" t="s">
        <v>252</v>
      </c>
      <c r="I83" s="88">
        <v>45000</v>
      </c>
      <c r="J83" s="89">
        <v>45000</v>
      </c>
      <c r="K83" s="89"/>
      <c r="L83" s="89">
        <v>24543</v>
      </c>
      <c r="M83" s="89">
        <v>20457</v>
      </c>
      <c r="N83" s="89">
        <v>20457</v>
      </c>
      <c r="O83" s="89"/>
      <c r="P83" s="103">
        <f t="shared" si="42"/>
        <v>24543</v>
      </c>
      <c r="Q83" s="34">
        <f t="shared" si="43"/>
        <v>24543</v>
      </c>
      <c r="R83" s="89"/>
      <c r="S83" s="89"/>
      <c r="T83" s="89">
        <v>24543</v>
      </c>
      <c r="U83" s="89"/>
      <c r="V83" s="34">
        <f t="shared" si="44"/>
        <v>0</v>
      </c>
      <c r="W83" s="89"/>
      <c r="X83" s="89"/>
      <c r="Y83" s="89"/>
      <c r="Z83" s="308">
        <f t="shared" si="45"/>
        <v>4908.6000000000004</v>
      </c>
      <c r="AA83" s="272"/>
      <c r="AB83" s="308">
        <f t="shared" si="46"/>
        <v>12271.5</v>
      </c>
      <c r="AC83" s="272"/>
      <c r="AD83" s="304">
        <f t="shared" si="47"/>
        <v>18407.25</v>
      </c>
      <c r="AE83" s="272"/>
      <c r="AF83" s="304">
        <f t="shared" si="48"/>
        <v>24543</v>
      </c>
      <c r="AG83" s="82"/>
      <c r="AH83" s="29" t="s">
        <v>1019</v>
      </c>
      <c r="AI83" s="284"/>
    </row>
    <row r="84" spans="1:35" s="65" customFormat="1" ht="46.8">
      <c r="A84" s="90">
        <v>15</v>
      </c>
      <c r="B84" s="96" t="s">
        <v>20</v>
      </c>
      <c r="C84" s="152" t="s">
        <v>253</v>
      </c>
      <c r="D84" s="87" t="s">
        <v>254</v>
      </c>
      <c r="E84" s="41" t="s">
        <v>96</v>
      </c>
      <c r="F84" s="33" t="s">
        <v>21</v>
      </c>
      <c r="G84" s="33" t="s">
        <v>109</v>
      </c>
      <c r="H84" s="33" t="s">
        <v>1077</v>
      </c>
      <c r="I84" s="88">
        <v>461000</v>
      </c>
      <c r="J84" s="89">
        <v>461000</v>
      </c>
      <c r="K84" s="89"/>
      <c r="L84" s="89">
        <v>210000</v>
      </c>
      <c r="M84" s="89">
        <v>251000</v>
      </c>
      <c r="N84" s="89">
        <v>251000</v>
      </c>
      <c r="O84" s="89"/>
      <c r="P84" s="103">
        <f t="shared" si="42"/>
        <v>170000</v>
      </c>
      <c r="Q84" s="34">
        <f t="shared" si="43"/>
        <v>170000</v>
      </c>
      <c r="R84" s="89"/>
      <c r="S84" s="89"/>
      <c r="T84" s="89">
        <v>170000</v>
      </c>
      <c r="U84" s="89"/>
      <c r="V84" s="34">
        <f t="shared" si="44"/>
        <v>0</v>
      </c>
      <c r="W84" s="89"/>
      <c r="X84" s="89"/>
      <c r="Y84" s="89"/>
      <c r="Z84" s="308">
        <f t="shared" si="45"/>
        <v>34000</v>
      </c>
      <c r="AA84" s="272"/>
      <c r="AB84" s="308">
        <f t="shared" si="46"/>
        <v>85000</v>
      </c>
      <c r="AC84" s="272"/>
      <c r="AD84" s="304">
        <f t="shared" si="47"/>
        <v>127500</v>
      </c>
      <c r="AE84" s="272"/>
      <c r="AF84" s="304">
        <f t="shared" si="48"/>
        <v>170000</v>
      </c>
      <c r="AG84" s="82"/>
      <c r="AH84" s="29" t="s">
        <v>1019</v>
      </c>
      <c r="AI84" s="284"/>
    </row>
    <row r="85" spans="1:35" s="65" customFormat="1" ht="46.8">
      <c r="A85" s="90">
        <v>16</v>
      </c>
      <c r="B85" s="96" t="s">
        <v>22</v>
      </c>
      <c r="C85" s="152" t="s">
        <v>253</v>
      </c>
      <c r="D85" s="87" t="s">
        <v>254</v>
      </c>
      <c r="E85" s="41" t="s">
        <v>96</v>
      </c>
      <c r="F85" s="33" t="s">
        <v>23</v>
      </c>
      <c r="G85" s="33" t="s">
        <v>109</v>
      </c>
      <c r="H85" s="33" t="s">
        <v>1078</v>
      </c>
      <c r="I85" s="88">
        <v>176000</v>
      </c>
      <c r="J85" s="89">
        <v>176000</v>
      </c>
      <c r="K85" s="89"/>
      <c r="L85" s="89">
        <v>100000</v>
      </c>
      <c r="M85" s="89">
        <v>76000</v>
      </c>
      <c r="N85" s="89">
        <v>76000</v>
      </c>
      <c r="O85" s="89"/>
      <c r="P85" s="103">
        <f t="shared" si="42"/>
        <v>50000</v>
      </c>
      <c r="Q85" s="34">
        <f t="shared" si="43"/>
        <v>50000</v>
      </c>
      <c r="R85" s="89"/>
      <c r="S85" s="89"/>
      <c r="T85" s="89">
        <v>50000</v>
      </c>
      <c r="U85" s="89"/>
      <c r="V85" s="34">
        <f t="shared" si="44"/>
        <v>0</v>
      </c>
      <c r="W85" s="89"/>
      <c r="X85" s="89"/>
      <c r="Y85" s="89"/>
      <c r="Z85" s="308">
        <f t="shared" si="45"/>
        <v>10000</v>
      </c>
      <c r="AA85" s="272"/>
      <c r="AB85" s="308">
        <f t="shared" si="46"/>
        <v>25000</v>
      </c>
      <c r="AC85" s="272"/>
      <c r="AD85" s="304">
        <f t="shared" si="47"/>
        <v>37500</v>
      </c>
      <c r="AE85" s="272"/>
      <c r="AF85" s="304">
        <f t="shared" si="48"/>
        <v>50000</v>
      </c>
      <c r="AG85" s="82"/>
      <c r="AH85" s="29" t="s">
        <v>1019</v>
      </c>
      <c r="AI85" s="284"/>
    </row>
    <row r="86" spans="1:35" s="65" customFormat="1" ht="65.400000000000006" customHeight="1">
      <c r="A86" s="36">
        <v>17</v>
      </c>
      <c r="B86" s="145" t="s">
        <v>24</v>
      </c>
      <c r="C86" s="33" t="s">
        <v>253</v>
      </c>
      <c r="D86" s="146" t="s">
        <v>255</v>
      </c>
      <c r="E86" s="33" t="s">
        <v>96</v>
      </c>
      <c r="F86" s="147" t="s">
        <v>25</v>
      </c>
      <c r="G86" s="148" t="s">
        <v>109</v>
      </c>
      <c r="H86" s="149" t="s">
        <v>1079</v>
      </c>
      <c r="I86" s="34">
        <v>140000</v>
      </c>
      <c r="J86" s="34">
        <v>140000</v>
      </c>
      <c r="K86" s="34"/>
      <c r="L86" s="34">
        <v>80000</v>
      </c>
      <c r="M86" s="34">
        <v>60000</v>
      </c>
      <c r="N86" s="34">
        <v>60000</v>
      </c>
      <c r="O86" s="34"/>
      <c r="P86" s="103">
        <f t="shared" si="42"/>
        <v>40000</v>
      </c>
      <c r="Q86" s="34">
        <f t="shared" si="43"/>
        <v>40000</v>
      </c>
      <c r="R86" s="143"/>
      <c r="S86" s="144"/>
      <c r="T86" s="34">
        <v>40000</v>
      </c>
      <c r="U86" s="34"/>
      <c r="V86" s="34">
        <f t="shared" si="44"/>
        <v>0</v>
      </c>
      <c r="W86" s="34"/>
      <c r="X86" s="34"/>
      <c r="Y86" s="34"/>
      <c r="Z86" s="308">
        <f t="shared" si="45"/>
        <v>8000</v>
      </c>
      <c r="AA86" s="272"/>
      <c r="AB86" s="308">
        <f t="shared" si="46"/>
        <v>20000</v>
      </c>
      <c r="AC86" s="272"/>
      <c r="AD86" s="304">
        <f t="shared" si="47"/>
        <v>30000</v>
      </c>
      <c r="AE86" s="272"/>
      <c r="AF86" s="304">
        <f t="shared" si="48"/>
        <v>40000</v>
      </c>
      <c r="AG86" s="82"/>
      <c r="AH86" s="29" t="s">
        <v>1019</v>
      </c>
      <c r="AI86" s="284"/>
    </row>
    <row r="87" spans="1:35" s="65" customFormat="1" ht="65.400000000000006" customHeight="1">
      <c r="A87" s="36">
        <v>18</v>
      </c>
      <c r="B87" s="145" t="s">
        <v>6</v>
      </c>
      <c r="C87" s="33" t="s">
        <v>256</v>
      </c>
      <c r="D87" s="146" t="s">
        <v>257</v>
      </c>
      <c r="E87" s="33" t="s">
        <v>103</v>
      </c>
      <c r="F87" s="147">
        <v>8159770</v>
      </c>
      <c r="G87" s="148" t="s">
        <v>104</v>
      </c>
      <c r="H87" s="149" t="s">
        <v>258</v>
      </c>
      <c r="I87" s="34">
        <v>80000</v>
      </c>
      <c r="J87" s="34">
        <v>80000</v>
      </c>
      <c r="K87" s="34"/>
      <c r="L87" s="34">
        <v>60000</v>
      </c>
      <c r="M87" s="34">
        <v>20000</v>
      </c>
      <c r="N87" s="34">
        <v>20000</v>
      </c>
      <c r="O87" s="34"/>
      <c r="P87" s="103">
        <f t="shared" si="42"/>
        <v>50000</v>
      </c>
      <c r="Q87" s="34">
        <f t="shared" si="43"/>
        <v>50000</v>
      </c>
      <c r="R87" s="143"/>
      <c r="S87" s="144"/>
      <c r="T87" s="34">
        <v>50000</v>
      </c>
      <c r="U87" s="34"/>
      <c r="V87" s="34">
        <f t="shared" si="44"/>
        <v>0</v>
      </c>
      <c r="W87" s="34"/>
      <c r="X87" s="34"/>
      <c r="Y87" s="34"/>
      <c r="Z87" s="308">
        <f t="shared" si="45"/>
        <v>10000</v>
      </c>
      <c r="AA87" s="272"/>
      <c r="AB87" s="308">
        <f t="shared" si="46"/>
        <v>25000</v>
      </c>
      <c r="AC87" s="272"/>
      <c r="AD87" s="304">
        <f t="shared" si="47"/>
        <v>37500</v>
      </c>
      <c r="AE87" s="272"/>
      <c r="AF87" s="304">
        <f t="shared" si="48"/>
        <v>50000</v>
      </c>
      <c r="AG87" s="82"/>
      <c r="AH87" s="29" t="s">
        <v>1019</v>
      </c>
      <c r="AI87" s="284"/>
    </row>
    <row r="88" spans="1:35" s="65" customFormat="1" ht="65.400000000000006" customHeight="1">
      <c r="A88" s="36">
        <v>19</v>
      </c>
      <c r="B88" s="145" t="s">
        <v>3</v>
      </c>
      <c r="C88" s="33" t="s">
        <v>259</v>
      </c>
      <c r="D88" s="146" t="s">
        <v>260</v>
      </c>
      <c r="E88" s="33" t="s">
        <v>96</v>
      </c>
      <c r="F88" s="147">
        <v>8144875</v>
      </c>
      <c r="G88" s="148" t="s">
        <v>148</v>
      </c>
      <c r="H88" s="149" t="s">
        <v>261</v>
      </c>
      <c r="I88" s="34">
        <v>400000</v>
      </c>
      <c r="J88" s="34">
        <v>400000</v>
      </c>
      <c r="K88" s="34"/>
      <c r="L88" s="34">
        <v>269224</v>
      </c>
      <c r="M88" s="34">
        <v>130776</v>
      </c>
      <c r="N88" s="34">
        <v>130776</v>
      </c>
      <c r="O88" s="34"/>
      <c r="P88" s="103">
        <f t="shared" si="42"/>
        <v>150000</v>
      </c>
      <c r="Q88" s="34">
        <f t="shared" si="43"/>
        <v>150000</v>
      </c>
      <c r="R88" s="143"/>
      <c r="S88" s="144"/>
      <c r="T88" s="34">
        <v>150000</v>
      </c>
      <c r="U88" s="34"/>
      <c r="V88" s="34">
        <f t="shared" si="44"/>
        <v>0</v>
      </c>
      <c r="W88" s="34"/>
      <c r="X88" s="34"/>
      <c r="Y88" s="34"/>
      <c r="Z88" s="308">
        <f t="shared" si="45"/>
        <v>30000</v>
      </c>
      <c r="AA88" s="272"/>
      <c r="AB88" s="308">
        <f t="shared" si="46"/>
        <v>75000</v>
      </c>
      <c r="AC88" s="272"/>
      <c r="AD88" s="304">
        <f t="shared" si="47"/>
        <v>112500</v>
      </c>
      <c r="AE88" s="272"/>
      <c r="AF88" s="304">
        <f t="shared" si="48"/>
        <v>150000</v>
      </c>
      <c r="AG88" s="82"/>
      <c r="AH88" s="29" t="s">
        <v>1019</v>
      </c>
      <c r="AI88" s="284"/>
    </row>
    <row r="89" spans="1:35" s="65" customFormat="1" ht="65.400000000000006" customHeight="1">
      <c r="A89" s="36">
        <v>20</v>
      </c>
      <c r="B89" s="145" t="s">
        <v>50</v>
      </c>
      <c r="C89" s="33" t="s">
        <v>253</v>
      </c>
      <c r="D89" s="146" t="s">
        <v>262</v>
      </c>
      <c r="E89" s="33" t="s">
        <v>103</v>
      </c>
      <c r="F89" s="147">
        <v>8130181</v>
      </c>
      <c r="G89" s="148" t="s">
        <v>237</v>
      </c>
      <c r="H89" s="149" t="s">
        <v>1080</v>
      </c>
      <c r="I89" s="34">
        <v>51375</v>
      </c>
      <c r="J89" s="34">
        <v>51375</v>
      </c>
      <c r="K89" s="34"/>
      <c r="L89" s="34">
        <v>10275</v>
      </c>
      <c r="M89" s="34">
        <v>41100</v>
      </c>
      <c r="N89" s="34">
        <v>41100</v>
      </c>
      <c r="O89" s="34"/>
      <c r="P89" s="103">
        <f t="shared" si="42"/>
        <v>10275</v>
      </c>
      <c r="Q89" s="34">
        <f t="shared" si="43"/>
        <v>10275</v>
      </c>
      <c r="R89" s="143"/>
      <c r="S89" s="144">
        <v>10275</v>
      </c>
      <c r="T89" s="34"/>
      <c r="U89" s="34"/>
      <c r="V89" s="34">
        <f t="shared" si="44"/>
        <v>0</v>
      </c>
      <c r="W89" s="34"/>
      <c r="X89" s="34"/>
      <c r="Y89" s="34"/>
      <c r="Z89" s="308">
        <f t="shared" si="45"/>
        <v>2055</v>
      </c>
      <c r="AA89" s="272"/>
      <c r="AB89" s="308">
        <f t="shared" si="46"/>
        <v>5137.5</v>
      </c>
      <c r="AC89" s="272"/>
      <c r="AD89" s="304">
        <f t="shared" si="47"/>
        <v>7706.25</v>
      </c>
      <c r="AE89" s="272"/>
      <c r="AF89" s="304">
        <f t="shared" si="48"/>
        <v>10275</v>
      </c>
      <c r="AG89" s="82"/>
      <c r="AH89" s="29" t="s">
        <v>1019</v>
      </c>
      <c r="AI89" s="284"/>
    </row>
    <row r="90" spans="1:35" s="65" customFormat="1" ht="65.400000000000006" customHeight="1">
      <c r="A90" s="36">
        <v>21</v>
      </c>
      <c r="B90" s="145" t="s">
        <v>263</v>
      </c>
      <c r="C90" s="33" t="s">
        <v>256</v>
      </c>
      <c r="D90" s="146" t="s">
        <v>264</v>
      </c>
      <c r="E90" s="33" t="s">
        <v>103</v>
      </c>
      <c r="F90" s="147">
        <v>8134030</v>
      </c>
      <c r="G90" s="148" t="s">
        <v>237</v>
      </c>
      <c r="H90" s="149" t="s">
        <v>1081</v>
      </c>
      <c r="I90" s="34">
        <v>19990</v>
      </c>
      <c r="J90" s="34">
        <v>19990</v>
      </c>
      <c r="K90" s="34"/>
      <c r="L90" s="34">
        <v>3990</v>
      </c>
      <c r="M90" s="34">
        <v>16000</v>
      </c>
      <c r="N90" s="34">
        <v>16000</v>
      </c>
      <c r="O90" s="34"/>
      <c r="P90" s="103">
        <f t="shared" si="42"/>
        <v>3990</v>
      </c>
      <c r="Q90" s="34">
        <f t="shared" si="43"/>
        <v>3990</v>
      </c>
      <c r="R90" s="143"/>
      <c r="S90" s="144"/>
      <c r="T90" s="34">
        <v>3990</v>
      </c>
      <c r="U90" s="34"/>
      <c r="V90" s="34">
        <f t="shared" si="44"/>
        <v>0</v>
      </c>
      <c r="W90" s="34"/>
      <c r="X90" s="34"/>
      <c r="Y90" s="34"/>
      <c r="Z90" s="308">
        <f t="shared" si="45"/>
        <v>798</v>
      </c>
      <c r="AA90" s="272"/>
      <c r="AB90" s="308">
        <f t="shared" si="46"/>
        <v>1995</v>
      </c>
      <c r="AC90" s="272"/>
      <c r="AD90" s="304">
        <f t="shared" si="47"/>
        <v>2992.5</v>
      </c>
      <c r="AE90" s="272"/>
      <c r="AF90" s="304">
        <f t="shared" si="48"/>
        <v>3990</v>
      </c>
      <c r="AG90" s="82"/>
      <c r="AH90" s="29" t="s">
        <v>1019</v>
      </c>
      <c r="AI90" s="284"/>
    </row>
    <row r="91" spans="1:35" s="65" customFormat="1" ht="65.400000000000006" customHeight="1">
      <c r="A91" s="36">
        <v>22</v>
      </c>
      <c r="B91" s="145" t="s">
        <v>265</v>
      </c>
      <c r="C91" s="33" t="s">
        <v>241</v>
      </c>
      <c r="D91" s="146" t="s">
        <v>161</v>
      </c>
      <c r="E91" s="33" t="s">
        <v>103</v>
      </c>
      <c r="F91" s="147">
        <v>8130182</v>
      </c>
      <c r="G91" s="148" t="s">
        <v>152</v>
      </c>
      <c r="H91" s="149" t="s">
        <v>1082</v>
      </c>
      <c r="I91" s="34">
        <v>33700</v>
      </c>
      <c r="J91" s="34">
        <v>33700</v>
      </c>
      <c r="K91" s="34"/>
      <c r="L91" s="34">
        <v>6700</v>
      </c>
      <c r="M91" s="34">
        <v>27000</v>
      </c>
      <c r="N91" s="34">
        <v>27000</v>
      </c>
      <c r="O91" s="34"/>
      <c r="P91" s="103">
        <f t="shared" si="42"/>
        <v>6700</v>
      </c>
      <c r="Q91" s="34">
        <f t="shared" si="43"/>
        <v>6700</v>
      </c>
      <c r="R91" s="143"/>
      <c r="S91" s="144"/>
      <c r="T91" s="34">
        <v>6700</v>
      </c>
      <c r="U91" s="34"/>
      <c r="V91" s="34">
        <f t="shared" si="44"/>
        <v>0</v>
      </c>
      <c r="W91" s="34"/>
      <c r="X91" s="34"/>
      <c r="Y91" s="34"/>
      <c r="Z91" s="308">
        <f t="shared" si="45"/>
        <v>1340</v>
      </c>
      <c r="AA91" s="272"/>
      <c r="AB91" s="308">
        <f t="shared" si="46"/>
        <v>3350</v>
      </c>
      <c r="AC91" s="272"/>
      <c r="AD91" s="304">
        <f t="shared" si="47"/>
        <v>5025</v>
      </c>
      <c r="AE91" s="272"/>
      <c r="AF91" s="304">
        <f t="shared" si="48"/>
        <v>6700</v>
      </c>
      <c r="AG91" s="82"/>
      <c r="AH91" s="29" t="s">
        <v>1019</v>
      </c>
      <c r="AI91" s="284"/>
    </row>
    <row r="92" spans="1:35" s="65" customFormat="1" ht="98.4" customHeight="1">
      <c r="A92" s="90">
        <v>23</v>
      </c>
      <c r="B92" s="87" t="s">
        <v>59</v>
      </c>
      <c r="C92" s="33" t="s">
        <v>130</v>
      </c>
      <c r="D92" s="35" t="s">
        <v>161</v>
      </c>
      <c r="E92" s="2" t="s">
        <v>96</v>
      </c>
      <c r="F92" s="2">
        <v>8162947</v>
      </c>
      <c r="G92" s="33" t="s">
        <v>148</v>
      </c>
      <c r="H92" s="36" t="s">
        <v>1083</v>
      </c>
      <c r="I92" s="119">
        <v>270576</v>
      </c>
      <c r="J92" s="119">
        <v>270576</v>
      </c>
      <c r="K92" s="119"/>
      <c r="L92" s="34">
        <v>109905</v>
      </c>
      <c r="M92" s="119">
        <v>160670</v>
      </c>
      <c r="N92" s="119">
        <v>167670</v>
      </c>
      <c r="O92" s="119"/>
      <c r="P92" s="103">
        <f t="shared" si="42"/>
        <v>109905</v>
      </c>
      <c r="Q92" s="34">
        <f t="shared" si="43"/>
        <v>109905</v>
      </c>
      <c r="R92" s="34"/>
      <c r="S92" s="34"/>
      <c r="T92" s="34">
        <v>109905</v>
      </c>
      <c r="U92" s="34"/>
      <c r="V92" s="34">
        <f t="shared" si="44"/>
        <v>0</v>
      </c>
      <c r="W92" s="34"/>
      <c r="X92" s="34"/>
      <c r="Y92" s="34"/>
      <c r="Z92" s="308">
        <f t="shared" si="45"/>
        <v>21981</v>
      </c>
      <c r="AA92" s="272"/>
      <c r="AB92" s="308">
        <f t="shared" si="46"/>
        <v>54952.5</v>
      </c>
      <c r="AC92" s="272"/>
      <c r="AD92" s="304">
        <f t="shared" si="47"/>
        <v>82428.75</v>
      </c>
      <c r="AE92" s="272"/>
      <c r="AF92" s="304">
        <f t="shared" si="48"/>
        <v>109905</v>
      </c>
      <c r="AG92" s="82"/>
      <c r="AH92" s="29" t="s">
        <v>1019</v>
      </c>
      <c r="AI92" s="284"/>
    </row>
    <row r="93" spans="1:35" s="65" customFormat="1" ht="114.9" customHeight="1">
      <c r="A93" s="90">
        <v>24</v>
      </c>
      <c r="B93" s="87" t="s">
        <v>266</v>
      </c>
      <c r="C93" s="33" t="s">
        <v>130</v>
      </c>
      <c r="D93" s="35" t="s">
        <v>161</v>
      </c>
      <c r="E93" s="2" t="s">
        <v>103</v>
      </c>
      <c r="F93" s="2">
        <v>8163377</v>
      </c>
      <c r="G93" s="33" t="s">
        <v>104</v>
      </c>
      <c r="H93" s="36" t="s">
        <v>1084</v>
      </c>
      <c r="I93" s="119">
        <v>58228</v>
      </c>
      <c r="J93" s="119">
        <v>58228</v>
      </c>
      <c r="K93" s="119"/>
      <c r="L93" s="34">
        <v>28200</v>
      </c>
      <c r="M93" s="119">
        <v>30000</v>
      </c>
      <c r="N93" s="119">
        <v>30000</v>
      </c>
      <c r="O93" s="119"/>
      <c r="P93" s="103">
        <f t="shared" si="42"/>
        <v>28200</v>
      </c>
      <c r="Q93" s="34">
        <f t="shared" si="43"/>
        <v>28200</v>
      </c>
      <c r="R93" s="34"/>
      <c r="S93" s="34"/>
      <c r="T93" s="34">
        <v>28200</v>
      </c>
      <c r="U93" s="34"/>
      <c r="V93" s="34">
        <f t="shared" si="44"/>
        <v>0</v>
      </c>
      <c r="W93" s="34"/>
      <c r="X93" s="34"/>
      <c r="Y93" s="34"/>
      <c r="Z93" s="308">
        <f t="shared" si="45"/>
        <v>5640</v>
      </c>
      <c r="AA93" s="272"/>
      <c r="AB93" s="308">
        <f t="shared" si="46"/>
        <v>14100</v>
      </c>
      <c r="AC93" s="272"/>
      <c r="AD93" s="304">
        <f t="shared" si="47"/>
        <v>21150</v>
      </c>
      <c r="AE93" s="272"/>
      <c r="AF93" s="304">
        <f t="shared" si="48"/>
        <v>28200</v>
      </c>
      <c r="AG93" s="82"/>
      <c r="AH93" s="29" t="s">
        <v>1019</v>
      </c>
      <c r="AI93" s="284"/>
    </row>
    <row r="94" spans="1:35" s="65" customFormat="1" ht="55.5" customHeight="1">
      <c r="A94" s="90">
        <v>25</v>
      </c>
      <c r="B94" s="87" t="s">
        <v>60</v>
      </c>
      <c r="C94" s="33"/>
      <c r="D94" s="35" t="s">
        <v>267</v>
      </c>
      <c r="E94" s="2" t="s">
        <v>103</v>
      </c>
      <c r="F94" s="2">
        <v>8162949</v>
      </c>
      <c r="G94" s="33" t="s">
        <v>104</v>
      </c>
      <c r="H94" s="36" t="s">
        <v>268</v>
      </c>
      <c r="I94" s="119">
        <v>52008</v>
      </c>
      <c r="J94" s="119">
        <v>52008</v>
      </c>
      <c r="K94" s="119"/>
      <c r="L94" s="34">
        <v>22000</v>
      </c>
      <c r="M94" s="119">
        <v>30000</v>
      </c>
      <c r="N94" s="119">
        <v>30000</v>
      </c>
      <c r="O94" s="119"/>
      <c r="P94" s="103">
        <f t="shared" si="42"/>
        <v>22000</v>
      </c>
      <c r="Q94" s="34">
        <f t="shared" si="43"/>
        <v>22000</v>
      </c>
      <c r="R94" s="34"/>
      <c r="S94" s="34"/>
      <c r="T94" s="34">
        <v>22000</v>
      </c>
      <c r="U94" s="34"/>
      <c r="V94" s="34">
        <f t="shared" si="44"/>
        <v>0</v>
      </c>
      <c r="W94" s="34"/>
      <c r="X94" s="34"/>
      <c r="Y94" s="34"/>
      <c r="Z94" s="308">
        <f t="shared" si="45"/>
        <v>4400</v>
      </c>
      <c r="AA94" s="272"/>
      <c r="AB94" s="308">
        <f t="shared" si="46"/>
        <v>11000</v>
      </c>
      <c r="AC94" s="272"/>
      <c r="AD94" s="304">
        <f t="shared" si="47"/>
        <v>16500</v>
      </c>
      <c r="AE94" s="272"/>
      <c r="AF94" s="304">
        <f t="shared" si="48"/>
        <v>22000</v>
      </c>
      <c r="AG94" s="82"/>
      <c r="AH94" s="29" t="s">
        <v>1019</v>
      </c>
      <c r="AI94" s="284"/>
    </row>
    <row r="95" spans="1:35" s="65" customFormat="1" ht="63" customHeight="1">
      <c r="A95" s="90">
        <v>26</v>
      </c>
      <c r="B95" s="87" t="s">
        <v>18</v>
      </c>
      <c r="C95" s="33"/>
      <c r="D95" s="87" t="s">
        <v>269</v>
      </c>
      <c r="E95" s="2" t="s">
        <v>96</v>
      </c>
      <c r="F95" s="157" t="s">
        <v>19</v>
      </c>
      <c r="G95" s="106" t="s">
        <v>177</v>
      </c>
      <c r="H95" s="33" t="s">
        <v>270</v>
      </c>
      <c r="I95" s="119">
        <v>1211372.1000000001</v>
      </c>
      <c r="J95" s="119">
        <v>0</v>
      </c>
      <c r="K95" s="119">
        <v>821395.93599999999</v>
      </c>
      <c r="L95" s="158">
        <v>588456</v>
      </c>
      <c r="M95" s="119"/>
      <c r="N95" s="119"/>
      <c r="O95" s="119"/>
      <c r="P95" s="103">
        <f t="shared" si="42"/>
        <v>492565.16399999999</v>
      </c>
      <c r="Q95" s="34">
        <f t="shared" si="43"/>
        <v>199976.16399999999</v>
      </c>
      <c r="R95" s="34"/>
      <c r="S95" s="34"/>
      <c r="T95" s="89">
        <v>199976.16399999999</v>
      </c>
      <c r="U95" s="34"/>
      <c r="V95" s="34">
        <f t="shared" si="44"/>
        <v>292589</v>
      </c>
      <c r="W95" s="34"/>
      <c r="X95" s="159">
        <v>292589</v>
      </c>
      <c r="Y95" s="34"/>
      <c r="Z95" s="308">
        <f t="shared" si="45"/>
        <v>98513.032800000001</v>
      </c>
      <c r="AA95" s="272"/>
      <c r="AB95" s="308">
        <f t="shared" si="46"/>
        <v>246282.58199999999</v>
      </c>
      <c r="AC95" s="272"/>
      <c r="AD95" s="304">
        <f t="shared" si="47"/>
        <v>369423.87300000002</v>
      </c>
      <c r="AE95" s="272"/>
      <c r="AF95" s="304">
        <f t="shared" si="48"/>
        <v>492565.16399999999</v>
      </c>
      <c r="AG95" s="82"/>
      <c r="AH95" s="29" t="s">
        <v>1019</v>
      </c>
      <c r="AI95" s="284"/>
    </row>
    <row r="96" spans="1:35" s="68" customFormat="1" ht="55.5" customHeight="1">
      <c r="A96" s="42" t="s">
        <v>111</v>
      </c>
      <c r="B96" s="39" t="s">
        <v>112</v>
      </c>
      <c r="C96" s="22"/>
      <c r="D96" s="160"/>
      <c r="E96" s="22"/>
      <c r="F96" s="22"/>
      <c r="G96" s="161"/>
      <c r="H96" s="45"/>
      <c r="I96" s="79"/>
      <c r="J96" s="79"/>
      <c r="K96" s="79"/>
      <c r="L96" s="79"/>
      <c r="M96" s="79"/>
      <c r="N96" s="79"/>
      <c r="O96" s="79"/>
      <c r="P96" s="103">
        <f t="shared" si="42"/>
        <v>0</v>
      </c>
      <c r="Q96" s="34">
        <f t="shared" si="43"/>
        <v>0</v>
      </c>
      <c r="R96" s="78"/>
      <c r="S96" s="162"/>
      <c r="T96" s="79"/>
      <c r="U96" s="79"/>
      <c r="V96" s="34">
        <f t="shared" si="44"/>
        <v>0</v>
      </c>
      <c r="W96" s="79"/>
      <c r="X96" s="79"/>
      <c r="Y96" s="79"/>
      <c r="Z96" s="297"/>
      <c r="AA96" s="298"/>
      <c r="AB96" s="298"/>
      <c r="AC96" s="298"/>
      <c r="AD96" s="298"/>
      <c r="AE96" s="298"/>
      <c r="AF96" s="83"/>
      <c r="AG96" s="83"/>
      <c r="AH96" s="29"/>
      <c r="AI96" s="284"/>
    </row>
    <row r="97" spans="1:36" s="65" customFormat="1" ht="46.8">
      <c r="A97" s="36">
        <v>27</v>
      </c>
      <c r="B97" s="146" t="s">
        <v>271</v>
      </c>
      <c r="C97" s="33"/>
      <c r="D97" s="146" t="s">
        <v>242</v>
      </c>
      <c r="E97" s="33" t="s">
        <v>103</v>
      </c>
      <c r="F97" s="147">
        <v>7891201</v>
      </c>
      <c r="G97" s="147" t="s">
        <v>272</v>
      </c>
      <c r="H97" s="107" t="s">
        <v>273</v>
      </c>
      <c r="I97" s="34">
        <v>1700</v>
      </c>
      <c r="J97" s="34">
        <v>1700</v>
      </c>
      <c r="K97" s="34"/>
      <c r="L97" s="34"/>
      <c r="M97" s="34"/>
      <c r="N97" s="34"/>
      <c r="O97" s="34"/>
      <c r="P97" s="103">
        <f t="shared" si="42"/>
        <v>36.58</v>
      </c>
      <c r="Q97" s="34">
        <f t="shared" si="43"/>
        <v>36.58</v>
      </c>
      <c r="R97" s="143">
        <v>36.58</v>
      </c>
      <c r="S97" s="144"/>
      <c r="T97" s="34"/>
      <c r="U97" s="34"/>
      <c r="V97" s="34">
        <f t="shared" si="44"/>
        <v>0</v>
      </c>
      <c r="W97" s="34"/>
      <c r="X97" s="34"/>
      <c r="Y97" s="34"/>
      <c r="Z97" s="308">
        <f t="shared" ref="Z97:Z100" si="49">20%*P97</f>
        <v>7.3159999999999998</v>
      </c>
      <c r="AA97" s="272"/>
      <c r="AB97" s="308">
        <f t="shared" ref="AB97:AB100" si="50">50%*P97</f>
        <v>18.29</v>
      </c>
      <c r="AC97" s="272"/>
      <c r="AD97" s="304">
        <f t="shared" ref="AD97:AD100" si="51">75%*P97</f>
        <v>27.434999999999999</v>
      </c>
      <c r="AE97" s="272"/>
      <c r="AF97" s="304">
        <f t="shared" ref="AF97:AF100" si="52">100%*P97</f>
        <v>36.58</v>
      </c>
      <c r="AG97" s="82"/>
      <c r="AH97" s="29" t="s">
        <v>1019</v>
      </c>
      <c r="AI97" s="284"/>
    </row>
    <row r="98" spans="1:36" s="65" customFormat="1" ht="46.8">
      <c r="A98" s="36">
        <v>28</v>
      </c>
      <c r="B98" s="146" t="s">
        <v>274</v>
      </c>
      <c r="C98" s="33"/>
      <c r="D98" s="163" t="s">
        <v>275</v>
      </c>
      <c r="E98" s="33" t="s">
        <v>103</v>
      </c>
      <c r="F98" s="147" t="s">
        <v>276</v>
      </c>
      <c r="G98" s="164" t="s">
        <v>277</v>
      </c>
      <c r="H98" s="107" t="s">
        <v>278</v>
      </c>
      <c r="I98" s="34">
        <v>44995</v>
      </c>
      <c r="J98" s="34">
        <v>44995</v>
      </c>
      <c r="K98" s="34"/>
      <c r="L98" s="34"/>
      <c r="M98" s="34"/>
      <c r="N98" s="34"/>
      <c r="O98" s="34"/>
      <c r="P98" s="103">
        <f t="shared" si="42"/>
        <v>75.849999999999994</v>
      </c>
      <c r="Q98" s="34">
        <f t="shared" si="43"/>
        <v>75.849999999999994</v>
      </c>
      <c r="R98" s="143">
        <v>75.849999999999994</v>
      </c>
      <c r="S98" s="144"/>
      <c r="T98" s="34"/>
      <c r="U98" s="34"/>
      <c r="V98" s="34">
        <f t="shared" si="44"/>
        <v>0</v>
      </c>
      <c r="W98" s="34"/>
      <c r="X98" s="34"/>
      <c r="Y98" s="34"/>
      <c r="Z98" s="308">
        <f t="shared" si="49"/>
        <v>15.17</v>
      </c>
      <c r="AA98" s="272"/>
      <c r="AB98" s="308">
        <f t="shared" si="50"/>
        <v>37.924999999999997</v>
      </c>
      <c r="AC98" s="272"/>
      <c r="AD98" s="304">
        <f t="shared" si="51"/>
        <v>56.887499999999996</v>
      </c>
      <c r="AE98" s="272"/>
      <c r="AF98" s="304">
        <f t="shared" si="52"/>
        <v>75.849999999999994</v>
      </c>
      <c r="AG98" s="82"/>
      <c r="AH98" s="29" t="s">
        <v>1019</v>
      </c>
      <c r="AI98" s="284"/>
    </row>
    <row r="99" spans="1:36" s="65" customFormat="1" ht="46.8">
      <c r="A99" s="36">
        <v>29</v>
      </c>
      <c r="B99" s="146" t="s">
        <v>279</v>
      </c>
      <c r="C99" s="33"/>
      <c r="D99" s="163" t="s">
        <v>280</v>
      </c>
      <c r="E99" s="33" t="s">
        <v>103</v>
      </c>
      <c r="F99" s="147" t="s">
        <v>281</v>
      </c>
      <c r="G99" s="164" t="s">
        <v>282</v>
      </c>
      <c r="H99" s="107" t="s">
        <v>283</v>
      </c>
      <c r="I99" s="34">
        <v>30000</v>
      </c>
      <c r="J99" s="34">
        <v>30000</v>
      </c>
      <c r="K99" s="34"/>
      <c r="L99" s="34"/>
      <c r="M99" s="34"/>
      <c r="N99" s="34"/>
      <c r="O99" s="34"/>
      <c r="P99" s="103">
        <f t="shared" si="42"/>
        <v>46.75</v>
      </c>
      <c r="Q99" s="34">
        <f t="shared" si="43"/>
        <v>46.75</v>
      </c>
      <c r="R99" s="143">
        <v>46.75</v>
      </c>
      <c r="S99" s="144"/>
      <c r="T99" s="34"/>
      <c r="U99" s="34"/>
      <c r="V99" s="34">
        <f t="shared" si="44"/>
        <v>0</v>
      </c>
      <c r="W99" s="34"/>
      <c r="X99" s="34"/>
      <c r="Y99" s="34"/>
      <c r="Z99" s="308">
        <f t="shared" si="49"/>
        <v>9.35</v>
      </c>
      <c r="AA99" s="272"/>
      <c r="AB99" s="308">
        <f t="shared" si="50"/>
        <v>23.375</v>
      </c>
      <c r="AC99" s="272"/>
      <c r="AD99" s="304">
        <f t="shared" si="51"/>
        <v>35.0625</v>
      </c>
      <c r="AE99" s="272"/>
      <c r="AF99" s="304">
        <f t="shared" si="52"/>
        <v>46.75</v>
      </c>
      <c r="AG99" s="82"/>
      <c r="AH99" s="29" t="s">
        <v>1019</v>
      </c>
      <c r="AI99" s="284"/>
    </row>
    <row r="100" spans="1:36" s="65" customFormat="1" ht="46.8">
      <c r="A100" s="36">
        <v>30</v>
      </c>
      <c r="B100" s="146" t="s">
        <v>284</v>
      </c>
      <c r="C100" s="33"/>
      <c r="D100" s="146" t="s">
        <v>285</v>
      </c>
      <c r="E100" s="33" t="s">
        <v>103</v>
      </c>
      <c r="F100" s="147" t="s">
        <v>286</v>
      </c>
      <c r="G100" s="165" t="s">
        <v>287</v>
      </c>
      <c r="H100" s="107" t="s">
        <v>288</v>
      </c>
      <c r="I100" s="34">
        <v>49997</v>
      </c>
      <c r="J100" s="34">
        <v>9187</v>
      </c>
      <c r="K100" s="34"/>
      <c r="L100" s="34"/>
      <c r="M100" s="34"/>
      <c r="N100" s="34"/>
      <c r="O100" s="34"/>
      <c r="P100" s="103">
        <f t="shared" si="42"/>
        <v>8</v>
      </c>
      <c r="Q100" s="34">
        <f t="shared" si="43"/>
        <v>8</v>
      </c>
      <c r="R100" s="143">
        <v>8</v>
      </c>
      <c r="S100" s="144"/>
      <c r="T100" s="34"/>
      <c r="U100" s="34"/>
      <c r="V100" s="34">
        <f t="shared" si="44"/>
        <v>0</v>
      </c>
      <c r="W100" s="34"/>
      <c r="X100" s="34"/>
      <c r="Y100" s="34"/>
      <c r="Z100" s="308">
        <f t="shared" si="49"/>
        <v>1.6</v>
      </c>
      <c r="AA100" s="272"/>
      <c r="AB100" s="308">
        <f t="shared" si="50"/>
        <v>4</v>
      </c>
      <c r="AC100" s="272"/>
      <c r="AD100" s="304">
        <f t="shared" si="51"/>
        <v>6</v>
      </c>
      <c r="AE100" s="272"/>
      <c r="AF100" s="304">
        <f t="shared" si="52"/>
        <v>8</v>
      </c>
      <c r="AG100" s="82"/>
      <c r="AH100" s="29" t="s">
        <v>1019</v>
      </c>
      <c r="AI100" s="284"/>
      <c r="AJ100" s="293"/>
    </row>
    <row r="101" spans="1:36" s="302" customFormat="1" ht="39.6" hidden="1" customHeight="1">
      <c r="A101" s="93"/>
      <c r="B101" s="21" t="s">
        <v>86</v>
      </c>
      <c r="C101" s="166"/>
      <c r="D101" s="21"/>
      <c r="E101" s="42"/>
      <c r="F101" s="167"/>
      <c r="G101" s="22"/>
      <c r="H101" s="22"/>
      <c r="I101" s="168"/>
      <c r="J101" s="169"/>
      <c r="K101" s="169"/>
      <c r="L101" s="169"/>
      <c r="M101" s="169"/>
      <c r="N101" s="169"/>
      <c r="O101" s="169"/>
      <c r="P101" s="103">
        <f t="shared" si="42"/>
        <v>0</v>
      </c>
      <c r="Q101" s="34">
        <f t="shared" si="43"/>
        <v>0</v>
      </c>
      <c r="R101" s="169"/>
      <c r="S101" s="169"/>
      <c r="T101" s="169"/>
      <c r="U101" s="169"/>
      <c r="V101" s="34">
        <f t="shared" si="44"/>
        <v>0</v>
      </c>
      <c r="W101" s="169"/>
      <c r="X101" s="169"/>
      <c r="Y101" s="169"/>
      <c r="Z101" s="297"/>
      <c r="AA101" s="298"/>
      <c r="AB101" s="298"/>
      <c r="AC101" s="298"/>
      <c r="AD101" s="298"/>
      <c r="AE101" s="298"/>
      <c r="AF101" s="301"/>
      <c r="AG101" s="301"/>
      <c r="AH101" s="29"/>
      <c r="AI101" s="284"/>
    </row>
    <row r="102" spans="1:36" s="68" customFormat="1" ht="62.4" customHeight="1">
      <c r="A102" s="22" t="s">
        <v>289</v>
      </c>
      <c r="B102" s="21" t="s">
        <v>290</v>
      </c>
      <c r="C102" s="22"/>
      <c r="D102" s="39"/>
      <c r="E102" s="40"/>
      <c r="F102" s="40"/>
      <c r="G102" s="40"/>
      <c r="H102" s="45"/>
      <c r="I102" s="24">
        <f>SUM(I103:I167)</f>
        <v>2550601</v>
      </c>
      <c r="J102" s="24">
        <f t="shared" ref="J102:Y102" si="53">SUM(J103:J167)</f>
        <v>2550601</v>
      </c>
      <c r="K102" s="24">
        <f t="shared" si="53"/>
        <v>0</v>
      </c>
      <c r="L102" s="24">
        <f t="shared" si="53"/>
        <v>868798</v>
      </c>
      <c r="M102" s="24">
        <f t="shared" si="53"/>
        <v>1447747</v>
      </c>
      <c r="N102" s="24">
        <f t="shared" si="53"/>
        <v>1447747</v>
      </c>
      <c r="O102" s="24">
        <f t="shared" si="53"/>
        <v>0</v>
      </c>
      <c r="P102" s="24">
        <f t="shared" si="53"/>
        <v>424782</v>
      </c>
      <c r="Q102" s="24">
        <f t="shared" si="53"/>
        <v>424782</v>
      </c>
      <c r="R102" s="24">
        <f t="shared" si="53"/>
        <v>2094</v>
      </c>
      <c r="S102" s="24">
        <f t="shared" si="53"/>
        <v>354864</v>
      </c>
      <c r="T102" s="24">
        <f t="shared" si="53"/>
        <v>67824</v>
      </c>
      <c r="U102" s="24">
        <f t="shared" si="53"/>
        <v>0</v>
      </c>
      <c r="V102" s="24">
        <f t="shared" si="53"/>
        <v>0</v>
      </c>
      <c r="W102" s="24">
        <f t="shared" si="53"/>
        <v>0</v>
      </c>
      <c r="X102" s="24">
        <f t="shared" si="53"/>
        <v>0</v>
      </c>
      <c r="Y102" s="24">
        <f t="shared" si="53"/>
        <v>0</v>
      </c>
      <c r="Z102" s="303">
        <f t="shared" ref="Z102" si="54">20%*P102</f>
        <v>84956.400000000009</v>
      </c>
      <c r="AA102" s="299"/>
      <c r="AB102" s="303">
        <f t="shared" ref="AB102" si="55">50%*P102</f>
        <v>212391</v>
      </c>
      <c r="AC102" s="299"/>
      <c r="AD102" s="306">
        <f t="shared" ref="AD102" si="56">75%*P102</f>
        <v>318586.5</v>
      </c>
      <c r="AE102" s="299"/>
      <c r="AF102" s="306">
        <f t="shared" ref="AF102" si="57">100%*P102</f>
        <v>424782</v>
      </c>
      <c r="AG102" s="83">
        <v>0.95150000000000001</v>
      </c>
      <c r="AH102" s="38"/>
      <c r="AI102" s="286"/>
      <c r="AJ102" s="286"/>
    </row>
    <row r="103" spans="1:36" s="68" customFormat="1" ht="31.5" customHeight="1">
      <c r="A103" s="22" t="s">
        <v>17</v>
      </c>
      <c r="B103" s="51" t="s">
        <v>32</v>
      </c>
      <c r="C103" s="22"/>
      <c r="D103" s="39"/>
      <c r="E103" s="40"/>
      <c r="F103" s="22"/>
      <c r="G103" s="40"/>
      <c r="H103" s="45"/>
      <c r="I103" s="27"/>
      <c r="J103" s="27"/>
      <c r="K103" s="27"/>
      <c r="L103" s="24">
        <f t="shared" si="19"/>
        <v>0</v>
      </c>
      <c r="M103" s="24"/>
      <c r="N103" s="24"/>
      <c r="O103" s="24"/>
      <c r="P103" s="24"/>
      <c r="Q103" s="24">
        <f t="shared" ref="Q103" si="58">SUM(R103:T103)</f>
        <v>0</v>
      </c>
      <c r="R103" s="27"/>
      <c r="S103" s="27"/>
      <c r="T103" s="27"/>
      <c r="U103" s="27"/>
      <c r="V103" s="27"/>
      <c r="W103" s="27"/>
      <c r="X103" s="27"/>
      <c r="Y103" s="27"/>
      <c r="Z103" s="297"/>
      <c r="AA103" s="298"/>
      <c r="AB103" s="298"/>
      <c r="AC103" s="298"/>
      <c r="AD103" s="298"/>
      <c r="AE103" s="298"/>
      <c r="AF103" s="83"/>
      <c r="AG103" s="83"/>
      <c r="AH103" s="38"/>
      <c r="AI103" s="286"/>
    </row>
    <row r="104" spans="1:36" s="65" customFormat="1" ht="63.6" customHeight="1">
      <c r="A104" s="22">
        <v>1</v>
      </c>
      <c r="B104" s="146" t="s">
        <v>291</v>
      </c>
      <c r="C104" s="22"/>
      <c r="D104" s="146" t="s">
        <v>292</v>
      </c>
      <c r="E104" s="148" t="s">
        <v>103</v>
      </c>
      <c r="F104" s="164">
        <v>8163372</v>
      </c>
      <c r="G104" s="164" t="s">
        <v>237</v>
      </c>
      <c r="H104" s="170" t="s">
        <v>293</v>
      </c>
      <c r="I104" s="27"/>
      <c r="J104" s="27"/>
      <c r="K104" s="27"/>
      <c r="L104" s="109"/>
      <c r="M104" s="109"/>
      <c r="N104" s="109"/>
      <c r="O104" s="109"/>
      <c r="P104" s="24">
        <f>Q104+V104</f>
        <v>2000</v>
      </c>
      <c r="Q104" s="109">
        <f>SUM(R104:U104)</f>
        <v>2000</v>
      </c>
      <c r="R104" s="89">
        <v>2000</v>
      </c>
      <c r="S104" s="89"/>
      <c r="T104" s="89"/>
      <c r="U104" s="89"/>
      <c r="V104" s="89">
        <f>SUM(W104:Y104)</f>
        <v>0</v>
      </c>
      <c r="W104" s="89"/>
      <c r="X104" s="89"/>
      <c r="Y104" s="89"/>
      <c r="Z104" s="308">
        <f t="shared" ref="Z104" si="59">20%*P104</f>
        <v>400</v>
      </c>
      <c r="AA104" s="272"/>
      <c r="AB104" s="308">
        <f t="shared" ref="AB104" si="60">50%*P104</f>
        <v>1000</v>
      </c>
      <c r="AC104" s="272"/>
      <c r="AD104" s="304">
        <f t="shared" ref="AD104" si="61">75%*P104</f>
        <v>1500</v>
      </c>
      <c r="AE104" s="272"/>
      <c r="AF104" s="304">
        <f t="shared" ref="AF104" si="62">100%*P104</f>
        <v>2000</v>
      </c>
      <c r="AG104" s="82"/>
      <c r="AH104" s="29" t="s">
        <v>1019</v>
      </c>
      <c r="AI104" s="284"/>
    </row>
    <row r="105" spans="1:36" s="68" customFormat="1" ht="47.1" customHeight="1">
      <c r="A105" s="22" t="s">
        <v>90</v>
      </c>
      <c r="B105" s="51" t="s">
        <v>239</v>
      </c>
      <c r="C105" s="22"/>
      <c r="D105" s="39"/>
      <c r="E105" s="40"/>
      <c r="F105" s="22"/>
      <c r="G105" s="40"/>
      <c r="H105" s="45"/>
      <c r="I105" s="27"/>
      <c r="J105" s="27"/>
      <c r="K105" s="27"/>
      <c r="L105" s="24">
        <f t="shared" ref="L105:L115" si="63">J105-N105</f>
        <v>0</v>
      </c>
      <c r="M105" s="24"/>
      <c r="N105" s="24"/>
      <c r="O105" s="24"/>
      <c r="P105" s="24">
        <f t="shared" ref="P105:P167" si="64">Q105+V105</f>
        <v>0</v>
      </c>
      <c r="Q105" s="109">
        <f t="shared" ref="Q105:Q167" si="65">SUM(R105:U105)</f>
        <v>0</v>
      </c>
      <c r="R105" s="27"/>
      <c r="S105" s="27"/>
      <c r="T105" s="27"/>
      <c r="U105" s="27"/>
      <c r="V105" s="89">
        <f t="shared" ref="V105:V167" si="66">SUM(W105:Y105)</f>
        <v>0</v>
      </c>
      <c r="W105" s="27"/>
      <c r="X105" s="27"/>
      <c r="Y105" s="27"/>
      <c r="Z105" s="297"/>
      <c r="AA105" s="298"/>
      <c r="AB105" s="298"/>
      <c r="AC105" s="298"/>
      <c r="AD105" s="298"/>
      <c r="AE105" s="298"/>
      <c r="AF105" s="83"/>
      <c r="AG105" s="83"/>
      <c r="AH105" s="38"/>
      <c r="AI105" s="284"/>
    </row>
    <row r="106" spans="1:36" s="65" customFormat="1" ht="46.8">
      <c r="A106" s="33">
        <v>2</v>
      </c>
      <c r="B106" s="87" t="s">
        <v>34</v>
      </c>
      <c r="C106" s="33" t="s">
        <v>130</v>
      </c>
      <c r="D106" s="30" t="s">
        <v>294</v>
      </c>
      <c r="E106" s="33" t="s">
        <v>96</v>
      </c>
      <c r="F106" s="33">
        <v>7964475</v>
      </c>
      <c r="G106" s="33" t="s">
        <v>295</v>
      </c>
      <c r="H106" s="171" t="s">
        <v>296</v>
      </c>
      <c r="I106" s="109">
        <v>1196005</v>
      </c>
      <c r="J106" s="109">
        <v>1196005</v>
      </c>
      <c r="K106" s="109"/>
      <c r="L106" s="109">
        <f t="shared" si="63"/>
        <v>706721</v>
      </c>
      <c r="M106" s="109">
        <v>489284</v>
      </c>
      <c r="N106" s="109">
        <v>489284</v>
      </c>
      <c r="O106" s="109"/>
      <c r="P106" s="24">
        <f t="shared" si="64"/>
        <v>300000</v>
      </c>
      <c r="Q106" s="109">
        <f t="shared" si="65"/>
        <v>300000</v>
      </c>
      <c r="R106" s="89"/>
      <c r="S106" s="109">
        <v>300000</v>
      </c>
      <c r="T106" s="89"/>
      <c r="U106" s="89"/>
      <c r="V106" s="89">
        <f t="shared" si="66"/>
        <v>0</v>
      </c>
      <c r="W106" s="89"/>
      <c r="X106" s="89"/>
      <c r="Y106" s="89"/>
      <c r="Z106" s="308">
        <f t="shared" ref="Z106:Z115" si="67">20%*P106</f>
        <v>60000</v>
      </c>
      <c r="AA106" s="272"/>
      <c r="AB106" s="308">
        <f t="shared" ref="AB106:AB115" si="68">50%*P106</f>
        <v>150000</v>
      </c>
      <c r="AC106" s="272"/>
      <c r="AD106" s="304">
        <f t="shared" ref="AD106:AD115" si="69">75%*P106</f>
        <v>225000</v>
      </c>
      <c r="AE106" s="272"/>
      <c r="AF106" s="304">
        <f t="shared" ref="AF106:AF115" si="70">100%*P106</f>
        <v>300000</v>
      </c>
      <c r="AG106" s="82"/>
      <c r="AH106" s="29" t="s">
        <v>1019</v>
      </c>
      <c r="AI106" s="284"/>
    </row>
    <row r="107" spans="1:36" s="65" customFormat="1" ht="76.5" customHeight="1">
      <c r="A107" s="33">
        <v>3</v>
      </c>
      <c r="B107" s="87" t="s">
        <v>297</v>
      </c>
      <c r="C107" s="33" t="s">
        <v>130</v>
      </c>
      <c r="D107" s="87" t="s">
        <v>298</v>
      </c>
      <c r="E107" s="33" t="s">
        <v>103</v>
      </c>
      <c r="F107" s="33">
        <v>8131151</v>
      </c>
      <c r="G107" s="33" t="s">
        <v>104</v>
      </c>
      <c r="H107" s="171" t="s">
        <v>299</v>
      </c>
      <c r="I107" s="109">
        <v>24447</v>
      </c>
      <c r="J107" s="109">
        <v>24447</v>
      </c>
      <c r="K107" s="109"/>
      <c r="L107" s="109">
        <f t="shared" si="63"/>
        <v>7447</v>
      </c>
      <c r="M107" s="109">
        <v>17000</v>
      </c>
      <c r="N107" s="109">
        <v>17000</v>
      </c>
      <c r="O107" s="109"/>
      <c r="P107" s="24">
        <f t="shared" si="64"/>
        <v>2000</v>
      </c>
      <c r="Q107" s="109">
        <f t="shared" si="65"/>
        <v>2000</v>
      </c>
      <c r="R107" s="89"/>
      <c r="S107" s="109">
        <v>2000</v>
      </c>
      <c r="T107" s="89"/>
      <c r="U107" s="89"/>
      <c r="V107" s="89">
        <f t="shared" si="66"/>
        <v>0</v>
      </c>
      <c r="W107" s="89"/>
      <c r="X107" s="89"/>
      <c r="Y107" s="89"/>
      <c r="Z107" s="308">
        <f t="shared" si="67"/>
        <v>400</v>
      </c>
      <c r="AA107" s="272"/>
      <c r="AB107" s="308">
        <f t="shared" si="68"/>
        <v>1000</v>
      </c>
      <c r="AC107" s="272"/>
      <c r="AD107" s="304">
        <f t="shared" si="69"/>
        <v>1500</v>
      </c>
      <c r="AE107" s="272"/>
      <c r="AF107" s="304">
        <f t="shared" si="70"/>
        <v>2000</v>
      </c>
      <c r="AG107" s="82"/>
      <c r="AH107" s="29" t="s">
        <v>1019</v>
      </c>
      <c r="AI107" s="284"/>
    </row>
    <row r="108" spans="1:36" s="65" customFormat="1" ht="76.5" customHeight="1">
      <c r="A108" s="33">
        <v>4</v>
      </c>
      <c r="B108" s="87" t="s">
        <v>300</v>
      </c>
      <c r="C108" s="33" t="s">
        <v>130</v>
      </c>
      <c r="D108" s="87" t="s">
        <v>301</v>
      </c>
      <c r="E108" s="33" t="s">
        <v>103</v>
      </c>
      <c r="F108" s="33">
        <v>8131152</v>
      </c>
      <c r="G108" s="33" t="s">
        <v>104</v>
      </c>
      <c r="H108" s="171" t="s">
        <v>302</v>
      </c>
      <c r="I108" s="109">
        <v>44342</v>
      </c>
      <c r="J108" s="109">
        <v>44342</v>
      </c>
      <c r="K108" s="109"/>
      <c r="L108" s="109">
        <f t="shared" si="63"/>
        <v>12545</v>
      </c>
      <c r="M108" s="109">
        <v>31797</v>
      </c>
      <c r="N108" s="109">
        <v>31797</v>
      </c>
      <c r="O108" s="109"/>
      <c r="P108" s="24">
        <f t="shared" si="64"/>
        <v>8000</v>
      </c>
      <c r="Q108" s="109">
        <f t="shared" si="65"/>
        <v>8000</v>
      </c>
      <c r="R108" s="89"/>
      <c r="S108" s="109">
        <v>8000</v>
      </c>
      <c r="T108" s="89"/>
      <c r="U108" s="89"/>
      <c r="V108" s="89">
        <f t="shared" si="66"/>
        <v>0</v>
      </c>
      <c r="W108" s="89"/>
      <c r="X108" s="89"/>
      <c r="Y108" s="89"/>
      <c r="Z108" s="308">
        <f t="shared" si="67"/>
        <v>1600</v>
      </c>
      <c r="AA108" s="272"/>
      <c r="AB108" s="308">
        <f t="shared" si="68"/>
        <v>4000</v>
      </c>
      <c r="AC108" s="272"/>
      <c r="AD108" s="304">
        <f t="shared" si="69"/>
        <v>6000</v>
      </c>
      <c r="AE108" s="272"/>
      <c r="AF108" s="304">
        <f t="shared" si="70"/>
        <v>8000</v>
      </c>
      <c r="AG108" s="82"/>
      <c r="AH108" s="29" t="s">
        <v>1019</v>
      </c>
      <c r="AI108" s="284"/>
    </row>
    <row r="109" spans="1:36" s="65" customFormat="1" ht="76.5" customHeight="1">
      <c r="A109" s="33">
        <v>5</v>
      </c>
      <c r="B109" s="87" t="s">
        <v>303</v>
      </c>
      <c r="C109" s="33" t="s">
        <v>130</v>
      </c>
      <c r="D109" s="87" t="s">
        <v>301</v>
      </c>
      <c r="E109" s="33" t="s">
        <v>103</v>
      </c>
      <c r="F109" s="33">
        <v>8138503</v>
      </c>
      <c r="G109" s="33" t="s">
        <v>104</v>
      </c>
      <c r="H109" s="171" t="s">
        <v>304</v>
      </c>
      <c r="I109" s="109">
        <v>43914</v>
      </c>
      <c r="J109" s="109">
        <v>43914</v>
      </c>
      <c r="K109" s="109"/>
      <c r="L109" s="109">
        <f t="shared" si="63"/>
        <v>25687</v>
      </c>
      <c r="M109" s="109">
        <v>18227</v>
      </c>
      <c r="N109" s="109">
        <v>18227</v>
      </c>
      <c r="O109" s="109"/>
      <c r="P109" s="24">
        <f t="shared" si="64"/>
        <v>11000</v>
      </c>
      <c r="Q109" s="109">
        <f t="shared" si="65"/>
        <v>11000</v>
      </c>
      <c r="R109" s="89"/>
      <c r="S109" s="109">
        <v>11000</v>
      </c>
      <c r="T109" s="89"/>
      <c r="U109" s="89"/>
      <c r="V109" s="89">
        <f t="shared" si="66"/>
        <v>0</v>
      </c>
      <c r="W109" s="89"/>
      <c r="X109" s="89"/>
      <c r="Y109" s="89"/>
      <c r="Z109" s="308">
        <f t="shared" si="67"/>
        <v>2200</v>
      </c>
      <c r="AA109" s="272"/>
      <c r="AB109" s="308">
        <f t="shared" si="68"/>
        <v>5500</v>
      </c>
      <c r="AC109" s="272"/>
      <c r="AD109" s="304">
        <f t="shared" si="69"/>
        <v>8250</v>
      </c>
      <c r="AE109" s="272"/>
      <c r="AF109" s="304">
        <f t="shared" si="70"/>
        <v>11000</v>
      </c>
      <c r="AG109" s="82"/>
      <c r="AH109" s="29" t="s">
        <v>1019</v>
      </c>
      <c r="AI109" s="284"/>
    </row>
    <row r="110" spans="1:36" s="65" customFormat="1" ht="46.8">
      <c r="A110" s="33">
        <v>6</v>
      </c>
      <c r="B110" s="87" t="s">
        <v>305</v>
      </c>
      <c r="C110" s="33" t="s">
        <v>130</v>
      </c>
      <c r="D110" s="30" t="s">
        <v>306</v>
      </c>
      <c r="E110" s="33" t="s">
        <v>103</v>
      </c>
      <c r="F110" s="33">
        <v>8128665</v>
      </c>
      <c r="G110" s="33" t="s">
        <v>104</v>
      </c>
      <c r="H110" s="171" t="s">
        <v>307</v>
      </c>
      <c r="I110" s="109">
        <v>10614</v>
      </c>
      <c r="J110" s="109">
        <v>10614</v>
      </c>
      <c r="K110" s="109"/>
      <c r="L110" s="109">
        <f t="shared" si="63"/>
        <v>2814</v>
      </c>
      <c r="M110" s="109">
        <v>7800</v>
      </c>
      <c r="N110" s="109">
        <v>7800</v>
      </c>
      <c r="O110" s="109"/>
      <c r="P110" s="24">
        <f t="shared" si="64"/>
        <v>500</v>
      </c>
      <c r="Q110" s="109">
        <f t="shared" si="65"/>
        <v>500</v>
      </c>
      <c r="R110" s="89"/>
      <c r="S110" s="109">
        <v>500</v>
      </c>
      <c r="T110" s="89"/>
      <c r="U110" s="89"/>
      <c r="V110" s="89">
        <f t="shared" si="66"/>
        <v>0</v>
      </c>
      <c r="W110" s="89"/>
      <c r="X110" s="89"/>
      <c r="Y110" s="89"/>
      <c r="Z110" s="308">
        <f t="shared" si="67"/>
        <v>100</v>
      </c>
      <c r="AA110" s="272"/>
      <c r="AB110" s="308">
        <f t="shared" si="68"/>
        <v>250</v>
      </c>
      <c r="AC110" s="272"/>
      <c r="AD110" s="304">
        <f t="shared" si="69"/>
        <v>375</v>
      </c>
      <c r="AE110" s="272"/>
      <c r="AF110" s="304">
        <f t="shared" si="70"/>
        <v>500</v>
      </c>
      <c r="AG110" s="82"/>
      <c r="AH110" s="29" t="s">
        <v>1019</v>
      </c>
      <c r="AI110" s="284"/>
    </row>
    <row r="111" spans="1:36" s="65" customFormat="1" ht="46.8">
      <c r="A111" s="33">
        <v>7</v>
      </c>
      <c r="B111" s="87" t="s">
        <v>308</v>
      </c>
      <c r="C111" s="33" t="s">
        <v>130</v>
      </c>
      <c r="D111" s="30" t="s">
        <v>301</v>
      </c>
      <c r="E111" s="33" t="s">
        <v>103</v>
      </c>
      <c r="F111" s="33">
        <v>8135039</v>
      </c>
      <c r="G111" s="33" t="s">
        <v>104</v>
      </c>
      <c r="H111" s="171" t="s">
        <v>309</v>
      </c>
      <c r="I111" s="109">
        <v>14720</v>
      </c>
      <c r="J111" s="109">
        <v>14720</v>
      </c>
      <c r="K111" s="109"/>
      <c r="L111" s="109">
        <f t="shared" si="63"/>
        <v>3220</v>
      </c>
      <c r="M111" s="109">
        <v>11500</v>
      </c>
      <c r="N111" s="109">
        <v>11500</v>
      </c>
      <c r="O111" s="109"/>
      <c r="P111" s="24">
        <f t="shared" si="64"/>
        <v>500</v>
      </c>
      <c r="Q111" s="109">
        <f t="shared" si="65"/>
        <v>500</v>
      </c>
      <c r="R111" s="89"/>
      <c r="S111" s="109">
        <v>500</v>
      </c>
      <c r="T111" s="89"/>
      <c r="U111" s="89"/>
      <c r="V111" s="89">
        <f t="shared" si="66"/>
        <v>0</v>
      </c>
      <c r="W111" s="89"/>
      <c r="X111" s="89"/>
      <c r="Y111" s="89"/>
      <c r="Z111" s="308">
        <f t="shared" si="67"/>
        <v>100</v>
      </c>
      <c r="AA111" s="272"/>
      <c r="AB111" s="308">
        <f t="shared" si="68"/>
        <v>250</v>
      </c>
      <c r="AC111" s="272"/>
      <c r="AD111" s="304">
        <f t="shared" si="69"/>
        <v>375</v>
      </c>
      <c r="AE111" s="272"/>
      <c r="AF111" s="304">
        <f t="shared" si="70"/>
        <v>500</v>
      </c>
      <c r="AG111" s="82"/>
      <c r="AH111" s="29" t="s">
        <v>1019</v>
      </c>
      <c r="AI111" s="284"/>
    </row>
    <row r="112" spans="1:36" s="65" customFormat="1" ht="108.6" customHeight="1">
      <c r="A112" s="33">
        <v>8</v>
      </c>
      <c r="B112" s="87" t="s">
        <v>310</v>
      </c>
      <c r="C112" s="33" t="s">
        <v>256</v>
      </c>
      <c r="D112" s="30" t="s">
        <v>306</v>
      </c>
      <c r="E112" s="115" t="s">
        <v>103</v>
      </c>
      <c r="F112" s="115">
        <v>8128664</v>
      </c>
      <c r="G112" s="1" t="s">
        <v>104</v>
      </c>
      <c r="H112" s="47" t="s">
        <v>311</v>
      </c>
      <c r="I112" s="143">
        <v>8538</v>
      </c>
      <c r="J112" s="174">
        <v>8538</v>
      </c>
      <c r="K112" s="174"/>
      <c r="L112" s="109">
        <f t="shared" si="63"/>
        <v>2158</v>
      </c>
      <c r="M112" s="174">
        <v>6380</v>
      </c>
      <c r="N112" s="174">
        <v>6380</v>
      </c>
      <c r="O112" s="174"/>
      <c r="P112" s="24">
        <f t="shared" si="64"/>
        <v>500</v>
      </c>
      <c r="Q112" s="109">
        <f t="shared" si="65"/>
        <v>500</v>
      </c>
      <c r="R112" s="89"/>
      <c r="S112" s="89"/>
      <c r="T112" s="109">
        <v>500</v>
      </c>
      <c r="U112" s="109"/>
      <c r="V112" s="89">
        <f t="shared" si="66"/>
        <v>0</v>
      </c>
      <c r="W112" s="109"/>
      <c r="X112" s="109"/>
      <c r="Y112" s="109"/>
      <c r="Z112" s="308">
        <f t="shared" si="67"/>
        <v>100</v>
      </c>
      <c r="AA112" s="272"/>
      <c r="AB112" s="308">
        <f t="shared" si="68"/>
        <v>250</v>
      </c>
      <c r="AC112" s="272"/>
      <c r="AD112" s="304">
        <f t="shared" si="69"/>
        <v>375</v>
      </c>
      <c r="AE112" s="272"/>
      <c r="AF112" s="304">
        <f t="shared" si="70"/>
        <v>500</v>
      </c>
      <c r="AG112" s="82"/>
      <c r="AH112" s="29" t="s">
        <v>1019</v>
      </c>
      <c r="AI112" s="284"/>
    </row>
    <row r="113" spans="1:35" s="65" customFormat="1" ht="108.6" customHeight="1">
      <c r="A113" s="33">
        <v>9</v>
      </c>
      <c r="B113" s="87" t="s">
        <v>312</v>
      </c>
      <c r="C113" s="33" t="s">
        <v>256</v>
      </c>
      <c r="D113" s="30" t="s">
        <v>306</v>
      </c>
      <c r="E113" s="115" t="s">
        <v>103</v>
      </c>
      <c r="F113" s="115">
        <v>8157372</v>
      </c>
      <c r="G113" s="1" t="s">
        <v>104</v>
      </c>
      <c r="H113" s="47" t="s">
        <v>313</v>
      </c>
      <c r="I113" s="143">
        <v>6126</v>
      </c>
      <c r="J113" s="174">
        <v>6126</v>
      </c>
      <c r="K113" s="174"/>
      <c r="L113" s="109">
        <f t="shared" si="63"/>
        <v>3526</v>
      </c>
      <c r="M113" s="174">
        <v>2600</v>
      </c>
      <c r="N113" s="174">
        <v>2600</v>
      </c>
      <c r="O113" s="174"/>
      <c r="P113" s="24">
        <f t="shared" si="64"/>
        <v>3000</v>
      </c>
      <c r="Q113" s="109">
        <f t="shared" si="65"/>
        <v>3000</v>
      </c>
      <c r="R113" s="89"/>
      <c r="S113" s="89"/>
      <c r="T113" s="109">
        <v>3000</v>
      </c>
      <c r="U113" s="109"/>
      <c r="V113" s="89">
        <f t="shared" si="66"/>
        <v>0</v>
      </c>
      <c r="W113" s="109"/>
      <c r="X113" s="109"/>
      <c r="Y113" s="109"/>
      <c r="Z113" s="308">
        <f t="shared" si="67"/>
        <v>600</v>
      </c>
      <c r="AA113" s="272"/>
      <c r="AB113" s="308">
        <f t="shared" si="68"/>
        <v>1500</v>
      </c>
      <c r="AC113" s="272"/>
      <c r="AD113" s="304">
        <f t="shared" si="69"/>
        <v>2250</v>
      </c>
      <c r="AE113" s="272"/>
      <c r="AF113" s="304">
        <f t="shared" si="70"/>
        <v>3000</v>
      </c>
      <c r="AG113" s="82"/>
      <c r="AH113" s="29" t="s">
        <v>1019</v>
      </c>
      <c r="AI113" s="284"/>
    </row>
    <row r="114" spans="1:35" s="65" customFormat="1" ht="108.6" customHeight="1">
      <c r="A114" s="33">
        <v>10</v>
      </c>
      <c r="B114" s="87" t="s">
        <v>314</v>
      </c>
      <c r="C114" s="33" t="s">
        <v>256</v>
      </c>
      <c r="D114" s="30" t="s">
        <v>315</v>
      </c>
      <c r="E114" s="115" t="s">
        <v>103</v>
      </c>
      <c r="F114" s="115">
        <v>8142022</v>
      </c>
      <c r="G114" s="1" t="s">
        <v>104</v>
      </c>
      <c r="H114" s="47" t="s">
        <v>316</v>
      </c>
      <c r="I114" s="143">
        <v>24834</v>
      </c>
      <c r="J114" s="174">
        <v>24834</v>
      </c>
      <c r="K114" s="174"/>
      <c r="L114" s="109">
        <f t="shared" si="63"/>
        <v>19660</v>
      </c>
      <c r="M114" s="174">
        <v>5174</v>
      </c>
      <c r="N114" s="174">
        <v>5174</v>
      </c>
      <c r="O114" s="174"/>
      <c r="P114" s="24">
        <f t="shared" si="64"/>
        <v>19000</v>
      </c>
      <c r="Q114" s="109">
        <f t="shared" si="65"/>
        <v>19000</v>
      </c>
      <c r="R114" s="89"/>
      <c r="S114" s="89"/>
      <c r="T114" s="109">
        <v>19000</v>
      </c>
      <c r="U114" s="109"/>
      <c r="V114" s="89">
        <f t="shared" si="66"/>
        <v>0</v>
      </c>
      <c r="W114" s="109"/>
      <c r="X114" s="109"/>
      <c r="Y114" s="109"/>
      <c r="Z114" s="308">
        <f t="shared" si="67"/>
        <v>3800</v>
      </c>
      <c r="AA114" s="272"/>
      <c r="AB114" s="308">
        <f t="shared" si="68"/>
        <v>9500</v>
      </c>
      <c r="AC114" s="272"/>
      <c r="AD114" s="304">
        <f t="shared" si="69"/>
        <v>14250</v>
      </c>
      <c r="AE114" s="272"/>
      <c r="AF114" s="304">
        <f t="shared" si="70"/>
        <v>19000</v>
      </c>
      <c r="AG114" s="82"/>
      <c r="AH114" s="29" t="s">
        <v>1019</v>
      </c>
      <c r="AI114" s="284"/>
    </row>
    <row r="115" spans="1:35" s="65" customFormat="1" ht="108.6" customHeight="1">
      <c r="A115" s="33">
        <v>11</v>
      </c>
      <c r="B115" s="87" t="s">
        <v>317</v>
      </c>
      <c r="C115" s="33" t="s">
        <v>256</v>
      </c>
      <c r="D115" s="30" t="s">
        <v>301</v>
      </c>
      <c r="E115" s="115" t="s">
        <v>103</v>
      </c>
      <c r="F115" s="115">
        <v>8142018</v>
      </c>
      <c r="G115" s="1" t="s">
        <v>104</v>
      </c>
      <c r="H115" s="47" t="s">
        <v>318</v>
      </c>
      <c r="I115" s="143">
        <v>44254</v>
      </c>
      <c r="J115" s="174">
        <v>44254</v>
      </c>
      <c r="K115" s="174"/>
      <c r="L115" s="109">
        <f t="shared" si="63"/>
        <v>43354</v>
      </c>
      <c r="M115" s="174">
        <v>900</v>
      </c>
      <c r="N115" s="174">
        <v>900</v>
      </c>
      <c r="O115" s="174"/>
      <c r="P115" s="24">
        <f t="shared" si="64"/>
        <v>36616</v>
      </c>
      <c r="Q115" s="109">
        <f t="shared" si="65"/>
        <v>36616</v>
      </c>
      <c r="R115" s="89"/>
      <c r="S115" s="89"/>
      <c r="T115" s="109">
        <v>36616</v>
      </c>
      <c r="U115" s="109"/>
      <c r="V115" s="89">
        <f t="shared" si="66"/>
        <v>0</v>
      </c>
      <c r="W115" s="109"/>
      <c r="X115" s="109"/>
      <c r="Y115" s="109"/>
      <c r="Z115" s="308">
        <f t="shared" si="67"/>
        <v>7323.2000000000007</v>
      </c>
      <c r="AA115" s="272"/>
      <c r="AB115" s="308">
        <f t="shared" si="68"/>
        <v>18308</v>
      </c>
      <c r="AC115" s="272"/>
      <c r="AD115" s="304">
        <f t="shared" si="69"/>
        <v>27462</v>
      </c>
      <c r="AE115" s="272"/>
      <c r="AF115" s="304">
        <f t="shared" si="70"/>
        <v>36616</v>
      </c>
      <c r="AG115" s="82"/>
      <c r="AH115" s="29" t="s">
        <v>1019</v>
      </c>
      <c r="AI115" s="284"/>
    </row>
    <row r="116" spans="1:35" s="65" customFormat="1" ht="50.4" customHeight="1">
      <c r="A116" s="22" t="s">
        <v>111</v>
      </c>
      <c r="B116" s="51" t="s">
        <v>319</v>
      </c>
      <c r="C116" s="22"/>
      <c r="D116" s="30"/>
      <c r="E116" s="31"/>
      <c r="F116" s="33"/>
      <c r="G116" s="31"/>
      <c r="H116" s="45"/>
      <c r="I116" s="27"/>
      <c r="J116" s="27"/>
      <c r="K116" s="27"/>
      <c r="L116" s="109">
        <f t="shared" si="19"/>
        <v>0</v>
      </c>
      <c r="M116" s="109"/>
      <c r="N116" s="109"/>
      <c r="O116" s="109"/>
      <c r="P116" s="24">
        <f t="shared" si="64"/>
        <v>0</v>
      </c>
      <c r="Q116" s="109">
        <f t="shared" si="65"/>
        <v>0</v>
      </c>
      <c r="R116" s="89"/>
      <c r="S116" s="89"/>
      <c r="T116" s="89"/>
      <c r="U116" s="89"/>
      <c r="V116" s="89">
        <f t="shared" si="66"/>
        <v>0</v>
      </c>
      <c r="W116" s="89"/>
      <c r="X116" s="89"/>
      <c r="Y116" s="89"/>
      <c r="Z116" s="297"/>
      <c r="AA116" s="273"/>
      <c r="AB116" s="273"/>
      <c r="AC116" s="273"/>
      <c r="AD116" s="273"/>
      <c r="AE116" s="273"/>
      <c r="AF116" s="82"/>
      <c r="AG116" s="82"/>
      <c r="AH116" s="38"/>
      <c r="AI116" s="284"/>
    </row>
    <row r="117" spans="1:35" s="65" customFormat="1" ht="65.400000000000006" customHeight="1">
      <c r="A117" s="33">
        <v>12</v>
      </c>
      <c r="B117" s="87" t="s">
        <v>320</v>
      </c>
      <c r="C117" s="33" t="s">
        <v>130</v>
      </c>
      <c r="D117" s="30" t="s">
        <v>306</v>
      </c>
      <c r="E117" s="41" t="s">
        <v>96</v>
      </c>
      <c r="F117" s="41">
        <v>7763915</v>
      </c>
      <c r="G117" s="31" t="s">
        <v>321</v>
      </c>
      <c r="H117" s="107" t="s">
        <v>1085</v>
      </c>
      <c r="I117" s="173">
        <v>122410</v>
      </c>
      <c r="J117" s="174">
        <v>122410</v>
      </c>
      <c r="K117" s="174"/>
      <c r="L117" s="109">
        <v>3000</v>
      </c>
      <c r="M117" s="109">
        <v>104738</v>
      </c>
      <c r="N117" s="109">
        <v>104738</v>
      </c>
      <c r="O117" s="109"/>
      <c r="P117" s="24">
        <f t="shared" si="64"/>
        <v>3000</v>
      </c>
      <c r="Q117" s="109">
        <f t="shared" si="65"/>
        <v>3000</v>
      </c>
      <c r="R117" s="89"/>
      <c r="S117" s="109">
        <v>3000</v>
      </c>
      <c r="T117" s="89"/>
      <c r="U117" s="89"/>
      <c r="V117" s="89">
        <f t="shared" si="66"/>
        <v>0</v>
      </c>
      <c r="W117" s="89"/>
      <c r="X117" s="89"/>
      <c r="Y117" s="89"/>
      <c r="Z117" s="308">
        <f t="shared" ref="Z117:Z166" si="71">20%*P117</f>
        <v>600</v>
      </c>
      <c r="AA117" s="272"/>
      <c r="AB117" s="308">
        <f t="shared" ref="AB117:AB166" si="72">50%*P117</f>
        <v>1500</v>
      </c>
      <c r="AC117" s="272"/>
      <c r="AD117" s="304">
        <f t="shared" ref="AD117:AD166" si="73">75%*P117</f>
        <v>2250</v>
      </c>
      <c r="AE117" s="272"/>
      <c r="AF117" s="304">
        <f t="shared" ref="AF117:AF166" si="74">100%*P117</f>
        <v>3000</v>
      </c>
      <c r="AG117" s="82"/>
      <c r="AH117" s="29" t="s">
        <v>1019</v>
      </c>
      <c r="AI117" s="284"/>
    </row>
    <row r="118" spans="1:35" s="65" customFormat="1" ht="65.400000000000006" customHeight="1">
      <c r="A118" s="33">
        <v>13</v>
      </c>
      <c r="B118" s="87" t="s">
        <v>322</v>
      </c>
      <c r="C118" s="33" t="s">
        <v>130</v>
      </c>
      <c r="D118" s="30" t="s">
        <v>315</v>
      </c>
      <c r="E118" s="41" t="s">
        <v>103</v>
      </c>
      <c r="F118" s="41">
        <v>7651632</v>
      </c>
      <c r="G118" s="31" t="s">
        <v>323</v>
      </c>
      <c r="H118" s="107" t="s">
        <v>324</v>
      </c>
      <c r="I118" s="173">
        <v>37364</v>
      </c>
      <c r="J118" s="174">
        <v>37364</v>
      </c>
      <c r="K118" s="174"/>
      <c r="L118" s="109">
        <v>7000</v>
      </c>
      <c r="M118" s="109">
        <v>16406</v>
      </c>
      <c r="N118" s="109">
        <v>16406</v>
      </c>
      <c r="O118" s="109"/>
      <c r="P118" s="24">
        <f t="shared" si="64"/>
        <v>7000</v>
      </c>
      <c r="Q118" s="109">
        <f t="shared" si="65"/>
        <v>7000</v>
      </c>
      <c r="R118" s="89"/>
      <c r="S118" s="109">
        <v>7000</v>
      </c>
      <c r="T118" s="89"/>
      <c r="U118" s="89"/>
      <c r="V118" s="89">
        <f t="shared" si="66"/>
        <v>0</v>
      </c>
      <c r="W118" s="89"/>
      <c r="X118" s="89"/>
      <c r="Y118" s="89"/>
      <c r="Z118" s="308">
        <f t="shared" si="71"/>
        <v>1400</v>
      </c>
      <c r="AA118" s="272"/>
      <c r="AB118" s="308">
        <f t="shared" si="72"/>
        <v>3500</v>
      </c>
      <c r="AC118" s="272"/>
      <c r="AD118" s="304">
        <f t="shared" si="73"/>
        <v>5250</v>
      </c>
      <c r="AE118" s="272"/>
      <c r="AF118" s="304">
        <f t="shared" si="74"/>
        <v>7000</v>
      </c>
      <c r="AG118" s="82"/>
      <c r="AH118" s="29" t="s">
        <v>1019</v>
      </c>
      <c r="AI118" s="284"/>
    </row>
    <row r="119" spans="1:35" s="65" customFormat="1" ht="65.400000000000006" customHeight="1">
      <c r="A119" s="33">
        <v>14</v>
      </c>
      <c r="B119" s="87" t="s">
        <v>325</v>
      </c>
      <c r="C119" s="33" t="s">
        <v>130</v>
      </c>
      <c r="D119" s="30" t="s">
        <v>315</v>
      </c>
      <c r="E119" s="41" t="s">
        <v>103</v>
      </c>
      <c r="F119" s="41">
        <v>7918260</v>
      </c>
      <c r="G119" s="31" t="s">
        <v>323</v>
      </c>
      <c r="H119" s="107" t="s">
        <v>1086</v>
      </c>
      <c r="I119" s="173">
        <v>49427</v>
      </c>
      <c r="J119" s="174">
        <v>49427</v>
      </c>
      <c r="K119" s="174"/>
      <c r="L119" s="109">
        <v>1000</v>
      </c>
      <c r="M119" s="109">
        <v>39127</v>
      </c>
      <c r="N119" s="109">
        <v>39127</v>
      </c>
      <c r="O119" s="109"/>
      <c r="P119" s="24">
        <f t="shared" si="64"/>
        <v>1000</v>
      </c>
      <c r="Q119" s="109">
        <f t="shared" si="65"/>
        <v>1000</v>
      </c>
      <c r="R119" s="89"/>
      <c r="S119" s="109">
        <v>1000</v>
      </c>
      <c r="T119" s="89"/>
      <c r="U119" s="89"/>
      <c r="V119" s="89">
        <f t="shared" si="66"/>
        <v>0</v>
      </c>
      <c r="W119" s="89"/>
      <c r="X119" s="89"/>
      <c r="Y119" s="89"/>
      <c r="Z119" s="308">
        <f t="shared" si="71"/>
        <v>200</v>
      </c>
      <c r="AA119" s="272"/>
      <c r="AB119" s="308">
        <f t="shared" si="72"/>
        <v>500</v>
      </c>
      <c r="AC119" s="272"/>
      <c r="AD119" s="304">
        <f t="shared" si="73"/>
        <v>750</v>
      </c>
      <c r="AE119" s="272"/>
      <c r="AF119" s="304">
        <f t="shared" si="74"/>
        <v>1000</v>
      </c>
      <c r="AG119" s="82"/>
      <c r="AH119" s="29" t="s">
        <v>1019</v>
      </c>
      <c r="AI119" s="284"/>
    </row>
    <row r="120" spans="1:35" s="65" customFormat="1" ht="65.400000000000006" customHeight="1">
      <c r="A120" s="33">
        <v>15</v>
      </c>
      <c r="B120" s="87" t="s">
        <v>326</v>
      </c>
      <c r="C120" s="33" t="s">
        <v>130</v>
      </c>
      <c r="D120" s="30" t="s">
        <v>306</v>
      </c>
      <c r="E120" s="41" t="s">
        <v>103</v>
      </c>
      <c r="F120" s="41">
        <v>7918262</v>
      </c>
      <c r="G120" s="31" t="s">
        <v>327</v>
      </c>
      <c r="H120" s="107" t="s">
        <v>1087</v>
      </c>
      <c r="I120" s="173">
        <v>27160</v>
      </c>
      <c r="J120" s="174">
        <v>27160</v>
      </c>
      <c r="K120" s="174"/>
      <c r="L120" s="109">
        <v>5000</v>
      </c>
      <c r="M120" s="109">
        <v>16320</v>
      </c>
      <c r="N120" s="109">
        <v>16320</v>
      </c>
      <c r="O120" s="109"/>
      <c r="P120" s="24">
        <f t="shared" si="64"/>
        <v>5000</v>
      </c>
      <c r="Q120" s="109">
        <f t="shared" si="65"/>
        <v>5000</v>
      </c>
      <c r="R120" s="89"/>
      <c r="S120" s="109">
        <v>5000</v>
      </c>
      <c r="T120" s="89"/>
      <c r="U120" s="89"/>
      <c r="V120" s="89">
        <f t="shared" si="66"/>
        <v>0</v>
      </c>
      <c r="W120" s="89"/>
      <c r="X120" s="89"/>
      <c r="Y120" s="89"/>
      <c r="Z120" s="308">
        <f t="shared" si="71"/>
        <v>1000</v>
      </c>
      <c r="AA120" s="272"/>
      <c r="AB120" s="308">
        <f t="shared" si="72"/>
        <v>2500</v>
      </c>
      <c r="AC120" s="272"/>
      <c r="AD120" s="304">
        <f t="shared" si="73"/>
        <v>3750</v>
      </c>
      <c r="AE120" s="272"/>
      <c r="AF120" s="304">
        <f t="shared" si="74"/>
        <v>5000</v>
      </c>
      <c r="AG120" s="82"/>
      <c r="AH120" s="29" t="s">
        <v>1019</v>
      </c>
      <c r="AI120" s="284"/>
    </row>
    <row r="121" spans="1:35" s="65" customFormat="1" ht="65.400000000000006" customHeight="1">
      <c r="A121" s="33">
        <v>16</v>
      </c>
      <c r="B121" s="87" t="s">
        <v>328</v>
      </c>
      <c r="C121" s="33" t="s">
        <v>130</v>
      </c>
      <c r="D121" s="30" t="s">
        <v>301</v>
      </c>
      <c r="E121" s="41" t="s">
        <v>103</v>
      </c>
      <c r="F121" s="41">
        <v>7985651</v>
      </c>
      <c r="G121" s="31" t="s">
        <v>329</v>
      </c>
      <c r="H121" s="107" t="s">
        <v>330</v>
      </c>
      <c r="I121" s="173">
        <v>48565</v>
      </c>
      <c r="J121" s="174">
        <v>48565</v>
      </c>
      <c r="K121" s="174"/>
      <c r="L121" s="109">
        <v>6000</v>
      </c>
      <c r="M121" s="109">
        <v>37563</v>
      </c>
      <c r="N121" s="109">
        <v>37563</v>
      </c>
      <c r="O121" s="109"/>
      <c r="P121" s="24">
        <f t="shared" si="64"/>
        <v>6000</v>
      </c>
      <c r="Q121" s="109">
        <f t="shared" si="65"/>
        <v>6000</v>
      </c>
      <c r="R121" s="89"/>
      <c r="S121" s="109">
        <v>6000</v>
      </c>
      <c r="T121" s="89"/>
      <c r="U121" s="89"/>
      <c r="V121" s="89">
        <f t="shared" si="66"/>
        <v>0</v>
      </c>
      <c r="W121" s="89"/>
      <c r="X121" s="89"/>
      <c r="Y121" s="89"/>
      <c r="Z121" s="308">
        <f t="shared" si="71"/>
        <v>1200</v>
      </c>
      <c r="AA121" s="272"/>
      <c r="AB121" s="308">
        <f t="shared" si="72"/>
        <v>3000</v>
      </c>
      <c r="AC121" s="272"/>
      <c r="AD121" s="304">
        <f t="shared" si="73"/>
        <v>4500</v>
      </c>
      <c r="AE121" s="272"/>
      <c r="AF121" s="304">
        <f t="shared" si="74"/>
        <v>6000</v>
      </c>
      <c r="AG121" s="82"/>
      <c r="AH121" s="29" t="s">
        <v>1019</v>
      </c>
      <c r="AI121" s="284"/>
    </row>
    <row r="122" spans="1:35" s="65" customFormat="1" ht="125.4" customHeight="1">
      <c r="A122" s="33">
        <v>17</v>
      </c>
      <c r="B122" s="87" t="s">
        <v>331</v>
      </c>
      <c r="C122" s="33" t="s">
        <v>130</v>
      </c>
      <c r="D122" s="30" t="s">
        <v>315</v>
      </c>
      <c r="E122" s="47" t="s">
        <v>103</v>
      </c>
      <c r="F122" s="157">
        <v>8098737</v>
      </c>
      <c r="G122" s="1" t="s">
        <v>329</v>
      </c>
      <c r="H122" s="175" t="s">
        <v>332</v>
      </c>
      <c r="I122" s="173">
        <v>20902</v>
      </c>
      <c r="J122" s="174">
        <v>20902</v>
      </c>
      <c r="K122" s="174"/>
      <c r="L122" s="109">
        <v>300</v>
      </c>
      <c r="M122" s="109">
        <v>13508</v>
      </c>
      <c r="N122" s="109">
        <v>13508</v>
      </c>
      <c r="O122" s="109"/>
      <c r="P122" s="24">
        <f t="shared" si="64"/>
        <v>300</v>
      </c>
      <c r="Q122" s="109">
        <f t="shared" si="65"/>
        <v>300</v>
      </c>
      <c r="R122" s="89"/>
      <c r="S122" s="109">
        <v>300</v>
      </c>
      <c r="T122" s="89"/>
      <c r="U122" s="89"/>
      <c r="V122" s="89">
        <f t="shared" si="66"/>
        <v>0</v>
      </c>
      <c r="W122" s="89"/>
      <c r="X122" s="89"/>
      <c r="Y122" s="89"/>
      <c r="Z122" s="308">
        <f t="shared" si="71"/>
        <v>60</v>
      </c>
      <c r="AA122" s="272"/>
      <c r="AB122" s="308">
        <f t="shared" si="72"/>
        <v>150</v>
      </c>
      <c r="AC122" s="272"/>
      <c r="AD122" s="304">
        <f t="shared" si="73"/>
        <v>225</v>
      </c>
      <c r="AE122" s="272"/>
      <c r="AF122" s="304">
        <f t="shared" si="74"/>
        <v>300</v>
      </c>
      <c r="AG122" s="82"/>
      <c r="AH122" s="29" t="s">
        <v>1019</v>
      </c>
      <c r="AI122" s="284"/>
    </row>
    <row r="123" spans="1:35" s="65" customFormat="1" ht="65.400000000000006" customHeight="1">
      <c r="A123" s="33">
        <v>18</v>
      </c>
      <c r="B123" s="87" t="s">
        <v>333</v>
      </c>
      <c r="C123" s="33" t="s">
        <v>130</v>
      </c>
      <c r="D123" s="30" t="s">
        <v>301</v>
      </c>
      <c r="E123" s="41" t="s">
        <v>103</v>
      </c>
      <c r="F123" s="41">
        <v>7883076</v>
      </c>
      <c r="G123" s="31" t="s">
        <v>282</v>
      </c>
      <c r="H123" s="107" t="s">
        <v>334</v>
      </c>
      <c r="I123" s="173">
        <v>9825</v>
      </c>
      <c r="J123" s="174">
        <v>9825</v>
      </c>
      <c r="K123" s="174"/>
      <c r="L123" s="109">
        <v>40</v>
      </c>
      <c r="M123" s="109">
        <v>4920</v>
      </c>
      <c r="N123" s="109">
        <v>4920</v>
      </c>
      <c r="O123" s="109"/>
      <c r="P123" s="24">
        <f t="shared" si="64"/>
        <v>40</v>
      </c>
      <c r="Q123" s="109">
        <f t="shared" si="65"/>
        <v>40</v>
      </c>
      <c r="R123" s="89"/>
      <c r="S123" s="109">
        <v>40</v>
      </c>
      <c r="T123" s="89"/>
      <c r="U123" s="89"/>
      <c r="V123" s="89">
        <f t="shared" si="66"/>
        <v>0</v>
      </c>
      <c r="W123" s="89"/>
      <c r="X123" s="89"/>
      <c r="Y123" s="89"/>
      <c r="Z123" s="308">
        <f t="shared" si="71"/>
        <v>8</v>
      </c>
      <c r="AA123" s="272"/>
      <c r="AB123" s="308">
        <f t="shared" si="72"/>
        <v>20</v>
      </c>
      <c r="AC123" s="272"/>
      <c r="AD123" s="304">
        <f t="shared" si="73"/>
        <v>30</v>
      </c>
      <c r="AE123" s="272"/>
      <c r="AF123" s="304">
        <f t="shared" si="74"/>
        <v>40</v>
      </c>
      <c r="AG123" s="82"/>
      <c r="AH123" s="29" t="s">
        <v>1019</v>
      </c>
      <c r="AI123" s="284"/>
    </row>
    <row r="124" spans="1:35" s="65" customFormat="1" ht="65.400000000000006" customHeight="1">
      <c r="A124" s="33">
        <v>19</v>
      </c>
      <c r="B124" s="87" t="s">
        <v>335</v>
      </c>
      <c r="C124" s="33" t="s">
        <v>130</v>
      </c>
      <c r="D124" s="30" t="s">
        <v>315</v>
      </c>
      <c r="E124" s="41" t="s">
        <v>103</v>
      </c>
      <c r="F124" s="41">
        <v>7903100</v>
      </c>
      <c r="G124" s="31" t="s">
        <v>282</v>
      </c>
      <c r="H124" s="107" t="s">
        <v>336</v>
      </c>
      <c r="I124" s="173">
        <v>2526</v>
      </c>
      <c r="J124" s="174">
        <v>2526</v>
      </c>
      <c r="K124" s="174"/>
      <c r="L124" s="109">
        <v>30</v>
      </c>
      <c r="M124" s="109">
        <v>1650</v>
      </c>
      <c r="N124" s="109">
        <v>1650</v>
      </c>
      <c r="O124" s="109"/>
      <c r="P124" s="24">
        <f t="shared" si="64"/>
        <v>30</v>
      </c>
      <c r="Q124" s="109">
        <f t="shared" si="65"/>
        <v>30</v>
      </c>
      <c r="R124" s="89"/>
      <c r="S124" s="109">
        <v>30</v>
      </c>
      <c r="T124" s="89"/>
      <c r="U124" s="89"/>
      <c r="V124" s="89">
        <f t="shared" si="66"/>
        <v>0</v>
      </c>
      <c r="W124" s="89"/>
      <c r="X124" s="89"/>
      <c r="Y124" s="89"/>
      <c r="Z124" s="308">
        <f t="shared" si="71"/>
        <v>6</v>
      </c>
      <c r="AA124" s="272"/>
      <c r="AB124" s="308">
        <f t="shared" si="72"/>
        <v>15</v>
      </c>
      <c r="AC124" s="272"/>
      <c r="AD124" s="304">
        <f t="shared" si="73"/>
        <v>22.5</v>
      </c>
      <c r="AE124" s="272"/>
      <c r="AF124" s="304">
        <f t="shared" si="74"/>
        <v>30</v>
      </c>
      <c r="AG124" s="82"/>
      <c r="AH124" s="29" t="s">
        <v>1019</v>
      </c>
      <c r="AI124" s="284"/>
    </row>
    <row r="125" spans="1:35" s="65" customFormat="1" ht="65.400000000000006" customHeight="1">
      <c r="A125" s="33">
        <v>20</v>
      </c>
      <c r="B125" s="87" t="s">
        <v>337</v>
      </c>
      <c r="C125" s="33" t="s">
        <v>130</v>
      </c>
      <c r="D125" s="30" t="s">
        <v>306</v>
      </c>
      <c r="E125" s="41" t="s">
        <v>103</v>
      </c>
      <c r="F125" s="41" t="s">
        <v>338</v>
      </c>
      <c r="G125" s="31" t="s">
        <v>339</v>
      </c>
      <c r="H125" s="107" t="s">
        <v>340</v>
      </c>
      <c r="I125" s="173">
        <v>2818</v>
      </c>
      <c r="J125" s="174">
        <v>2818</v>
      </c>
      <c r="K125" s="174"/>
      <c r="L125" s="109">
        <v>16</v>
      </c>
      <c r="M125" s="109">
        <v>2360</v>
      </c>
      <c r="N125" s="109">
        <v>2360</v>
      </c>
      <c r="O125" s="109"/>
      <c r="P125" s="24">
        <f t="shared" si="64"/>
        <v>16</v>
      </c>
      <c r="Q125" s="109">
        <f t="shared" si="65"/>
        <v>16</v>
      </c>
      <c r="R125" s="89"/>
      <c r="S125" s="109">
        <v>16</v>
      </c>
      <c r="T125" s="89"/>
      <c r="U125" s="89"/>
      <c r="V125" s="89">
        <f t="shared" si="66"/>
        <v>0</v>
      </c>
      <c r="W125" s="89"/>
      <c r="X125" s="89"/>
      <c r="Y125" s="89"/>
      <c r="Z125" s="308">
        <f t="shared" si="71"/>
        <v>3.2</v>
      </c>
      <c r="AA125" s="272"/>
      <c r="AB125" s="308">
        <f t="shared" si="72"/>
        <v>8</v>
      </c>
      <c r="AC125" s="272"/>
      <c r="AD125" s="304">
        <f t="shared" si="73"/>
        <v>12</v>
      </c>
      <c r="AE125" s="272"/>
      <c r="AF125" s="304">
        <f t="shared" si="74"/>
        <v>16</v>
      </c>
      <c r="AG125" s="82"/>
      <c r="AH125" s="29" t="s">
        <v>1019</v>
      </c>
      <c r="AI125" s="284"/>
    </row>
    <row r="126" spans="1:35" s="65" customFormat="1" ht="65.400000000000006" customHeight="1">
      <c r="A126" s="33">
        <v>21</v>
      </c>
      <c r="B126" s="87" t="s">
        <v>341</v>
      </c>
      <c r="C126" s="33" t="s">
        <v>130</v>
      </c>
      <c r="D126" s="30" t="s">
        <v>306</v>
      </c>
      <c r="E126" s="41" t="s">
        <v>103</v>
      </c>
      <c r="F126" s="41">
        <v>7903101</v>
      </c>
      <c r="G126" s="31" t="s">
        <v>282</v>
      </c>
      <c r="H126" s="107" t="s">
        <v>342</v>
      </c>
      <c r="I126" s="173">
        <v>3954</v>
      </c>
      <c r="J126" s="174">
        <v>3954</v>
      </c>
      <c r="K126" s="174"/>
      <c r="L126" s="109">
        <v>20</v>
      </c>
      <c r="M126" s="109">
        <v>2943</v>
      </c>
      <c r="N126" s="109">
        <v>2943</v>
      </c>
      <c r="O126" s="109"/>
      <c r="P126" s="24">
        <f t="shared" si="64"/>
        <v>20</v>
      </c>
      <c r="Q126" s="109">
        <f t="shared" si="65"/>
        <v>20</v>
      </c>
      <c r="R126" s="89"/>
      <c r="S126" s="109">
        <v>20</v>
      </c>
      <c r="T126" s="89"/>
      <c r="U126" s="89"/>
      <c r="V126" s="89">
        <f t="shared" si="66"/>
        <v>0</v>
      </c>
      <c r="W126" s="89"/>
      <c r="X126" s="89"/>
      <c r="Y126" s="89"/>
      <c r="Z126" s="308">
        <f t="shared" si="71"/>
        <v>4</v>
      </c>
      <c r="AA126" s="272"/>
      <c r="AB126" s="308">
        <f t="shared" si="72"/>
        <v>10</v>
      </c>
      <c r="AC126" s="272"/>
      <c r="AD126" s="304">
        <f t="shared" si="73"/>
        <v>15</v>
      </c>
      <c r="AE126" s="272"/>
      <c r="AF126" s="304">
        <f t="shared" si="74"/>
        <v>20</v>
      </c>
      <c r="AG126" s="82"/>
      <c r="AH126" s="29" t="s">
        <v>1019</v>
      </c>
      <c r="AI126" s="284"/>
    </row>
    <row r="127" spans="1:35" s="65" customFormat="1" ht="65.400000000000006" customHeight="1">
      <c r="A127" s="33">
        <v>22</v>
      </c>
      <c r="B127" s="87" t="s">
        <v>343</v>
      </c>
      <c r="C127" s="33" t="s">
        <v>130</v>
      </c>
      <c r="D127" s="30" t="s">
        <v>301</v>
      </c>
      <c r="E127" s="41" t="s">
        <v>103</v>
      </c>
      <c r="F127" s="41">
        <v>7903099</v>
      </c>
      <c r="G127" s="31" t="s">
        <v>282</v>
      </c>
      <c r="H127" s="107" t="s">
        <v>344</v>
      </c>
      <c r="I127" s="173">
        <v>4243</v>
      </c>
      <c r="J127" s="174">
        <v>4243</v>
      </c>
      <c r="K127" s="174"/>
      <c r="L127" s="109">
        <v>20</v>
      </c>
      <c r="M127" s="109">
        <v>2964</v>
      </c>
      <c r="N127" s="109">
        <v>2964</v>
      </c>
      <c r="O127" s="109"/>
      <c r="P127" s="24">
        <f t="shared" si="64"/>
        <v>20</v>
      </c>
      <c r="Q127" s="109">
        <f t="shared" si="65"/>
        <v>20</v>
      </c>
      <c r="R127" s="89"/>
      <c r="S127" s="109">
        <v>20</v>
      </c>
      <c r="T127" s="89"/>
      <c r="U127" s="89"/>
      <c r="V127" s="89">
        <f t="shared" si="66"/>
        <v>0</v>
      </c>
      <c r="W127" s="89"/>
      <c r="X127" s="89"/>
      <c r="Y127" s="89"/>
      <c r="Z127" s="308">
        <f t="shared" si="71"/>
        <v>4</v>
      </c>
      <c r="AA127" s="272"/>
      <c r="AB127" s="308">
        <f t="shared" si="72"/>
        <v>10</v>
      </c>
      <c r="AC127" s="272"/>
      <c r="AD127" s="304">
        <f t="shared" si="73"/>
        <v>15</v>
      </c>
      <c r="AE127" s="272"/>
      <c r="AF127" s="304">
        <f t="shared" si="74"/>
        <v>20</v>
      </c>
      <c r="AG127" s="82"/>
      <c r="AH127" s="29" t="s">
        <v>1019</v>
      </c>
      <c r="AI127" s="284"/>
    </row>
    <row r="128" spans="1:35" s="65" customFormat="1" ht="65.400000000000006" customHeight="1">
      <c r="A128" s="33">
        <v>23</v>
      </c>
      <c r="B128" s="87" t="s">
        <v>345</v>
      </c>
      <c r="C128" s="33" t="s">
        <v>130</v>
      </c>
      <c r="D128" s="30" t="s">
        <v>315</v>
      </c>
      <c r="E128" s="41" t="s">
        <v>103</v>
      </c>
      <c r="F128" s="41">
        <v>7862871</v>
      </c>
      <c r="G128" s="31" t="s">
        <v>282</v>
      </c>
      <c r="H128" s="107" t="s">
        <v>346</v>
      </c>
      <c r="I128" s="173">
        <v>5500</v>
      </c>
      <c r="J128" s="174">
        <v>5500</v>
      </c>
      <c r="K128" s="174"/>
      <c r="L128" s="109">
        <v>31</v>
      </c>
      <c r="M128" s="109">
        <v>4842</v>
      </c>
      <c r="N128" s="109">
        <v>4842</v>
      </c>
      <c r="O128" s="109"/>
      <c r="P128" s="24">
        <f t="shared" si="64"/>
        <v>31</v>
      </c>
      <c r="Q128" s="109">
        <f t="shared" si="65"/>
        <v>31</v>
      </c>
      <c r="R128" s="89"/>
      <c r="S128" s="109">
        <v>31</v>
      </c>
      <c r="T128" s="89"/>
      <c r="U128" s="89"/>
      <c r="V128" s="89">
        <f t="shared" si="66"/>
        <v>0</v>
      </c>
      <c r="W128" s="89"/>
      <c r="X128" s="89"/>
      <c r="Y128" s="89"/>
      <c r="Z128" s="308">
        <f t="shared" si="71"/>
        <v>6.2</v>
      </c>
      <c r="AA128" s="272"/>
      <c r="AB128" s="308">
        <f t="shared" si="72"/>
        <v>15.5</v>
      </c>
      <c r="AC128" s="272"/>
      <c r="AD128" s="304">
        <f t="shared" si="73"/>
        <v>23.25</v>
      </c>
      <c r="AE128" s="272"/>
      <c r="AF128" s="304">
        <f t="shared" si="74"/>
        <v>31</v>
      </c>
      <c r="AG128" s="82"/>
      <c r="AH128" s="29" t="s">
        <v>1019</v>
      </c>
      <c r="AI128" s="284"/>
    </row>
    <row r="129" spans="1:35" s="65" customFormat="1" ht="65.400000000000006" customHeight="1">
      <c r="A129" s="33">
        <v>24</v>
      </c>
      <c r="B129" s="87" t="s">
        <v>347</v>
      </c>
      <c r="C129" s="33" t="s">
        <v>130</v>
      </c>
      <c r="D129" s="30" t="s">
        <v>301</v>
      </c>
      <c r="E129" s="41" t="s">
        <v>103</v>
      </c>
      <c r="F129" s="41">
        <v>7948715</v>
      </c>
      <c r="G129" s="31" t="s">
        <v>339</v>
      </c>
      <c r="H129" s="107" t="s">
        <v>348</v>
      </c>
      <c r="I129" s="173">
        <v>2099</v>
      </c>
      <c r="J129" s="174">
        <v>2099</v>
      </c>
      <c r="K129" s="174"/>
      <c r="L129" s="109">
        <v>12</v>
      </c>
      <c r="M129" s="109">
        <v>1746</v>
      </c>
      <c r="N129" s="109">
        <v>1746</v>
      </c>
      <c r="O129" s="109"/>
      <c r="P129" s="24">
        <f t="shared" si="64"/>
        <v>12</v>
      </c>
      <c r="Q129" s="109">
        <f t="shared" si="65"/>
        <v>12</v>
      </c>
      <c r="R129" s="89"/>
      <c r="S129" s="109">
        <v>12</v>
      </c>
      <c r="T129" s="89"/>
      <c r="U129" s="89"/>
      <c r="V129" s="89">
        <f t="shared" si="66"/>
        <v>0</v>
      </c>
      <c r="W129" s="89"/>
      <c r="X129" s="89"/>
      <c r="Y129" s="89"/>
      <c r="Z129" s="308">
        <f t="shared" si="71"/>
        <v>2.4000000000000004</v>
      </c>
      <c r="AA129" s="272"/>
      <c r="AB129" s="308">
        <f t="shared" si="72"/>
        <v>6</v>
      </c>
      <c r="AC129" s="272"/>
      <c r="AD129" s="304">
        <f t="shared" si="73"/>
        <v>9</v>
      </c>
      <c r="AE129" s="272"/>
      <c r="AF129" s="304">
        <f t="shared" si="74"/>
        <v>12</v>
      </c>
      <c r="AG129" s="82"/>
      <c r="AH129" s="29" t="s">
        <v>1019</v>
      </c>
      <c r="AI129" s="284"/>
    </row>
    <row r="130" spans="1:35" s="65" customFormat="1" ht="65.400000000000006" customHeight="1">
      <c r="A130" s="33">
        <v>25</v>
      </c>
      <c r="B130" s="87" t="s">
        <v>349</v>
      </c>
      <c r="C130" s="33" t="s">
        <v>130</v>
      </c>
      <c r="D130" s="30" t="s">
        <v>315</v>
      </c>
      <c r="E130" s="41" t="s">
        <v>103</v>
      </c>
      <c r="F130" s="41">
        <v>7964679</v>
      </c>
      <c r="G130" s="31" t="s">
        <v>339</v>
      </c>
      <c r="H130" s="107" t="s">
        <v>350</v>
      </c>
      <c r="I130" s="173">
        <v>2238</v>
      </c>
      <c r="J130" s="174">
        <v>2238</v>
      </c>
      <c r="K130" s="174"/>
      <c r="L130" s="109">
        <v>13</v>
      </c>
      <c r="M130" s="109">
        <v>1709</v>
      </c>
      <c r="N130" s="109">
        <v>1709</v>
      </c>
      <c r="O130" s="109"/>
      <c r="P130" s="24">
        <f t="shared" si="64"/>
        <v>13</v>
      </c>
      <c r="Q130" s="109">
        <f t="shared" si="65"/>
        <v>13</v>
      </c>
      <c r="R130" s="89"/>
      <c r="S130" s="109">
        <v>13</v>
      </c>
      <c r="T130" s="89"/>
      <c r="U130" s="89"/>
      <c r="V130" s="89">
        <f t="shared" si="66"/>
        <v>0</v>
      </c>
      <c r="W130" s="89"/>
      <c r="X130" s="89"/>
      <c r="Y130" s="89"/>
      <c r="Z130" s="308">
        <f t="shared" si="71"/>
        <v>2.6</v>
      </c>
      <c r="AA130" s="272"/>
      <c r="AB130" s="308">
        <f t="shared" si="72"/>
        <v>6.5</v>
      </c>
      <c r="AC130" s="272"/>
      <c r="AD130" s="304">
        <f t="shared" si="73"/>
        <v>9.75</v>
      </c>
      <c r="AE130" s="272"/>
      <c r="AF130" s="304">
        <f t="shared" si="74"/>
        <v>13</v>
      </c>
      <c r="AG130" s="82"/>
      <c r="AH130" s="29" t="s">
        <v>1019</v>
      </c>
      <c r="AI130" s="284"/>
    </row>
    <row r="131" spans="1:35" s="65" customFormat="1" ht="46.8">
      <c r="A131" s="33">
        <v>26</v>
      </c>
      <c r="B131" s="87" t="s">
        <v>351</v>
      </c>
      <c r="C131" s="33" t="s">
        <v>130</v>
      </c>
      <c r="D131" s="176" t="s">
        <v>352</v>
      </c>
      <c r="E131" s="47" t="s">
        <v>103</v>
      </c>
      <c r="F131" s="157">
        <v>8024927</v>
      </c>
      <c r="G131" s="1" t="s">
        <v>339</v>
      </c>
      <c r="H131" s="175" t="s">
        <v>353</v>
      </c>
      <c r="I131" s="173">
        <v>8316</v>
      </c>
      <c r="J131" s="174">
        <v>8316</v>
      </c>
      <c r="K131" s="174"/>
      <c r="L131" s="109">
        <v>36</v>
      </c>
      <c r="M131" s="143">
        <v>7276</v>
      </c>
      <c r="N131" s="143">
        <v>7276</v>
      </c>
      <c r="O131" s="143"/>
      <c r="P131" s="24">
        <f t="shared" si="64"/>
        <v>36</v>
      </c>
      <c r="Q131" s="109">
        <f t="shared" si="65"/>
        <v>36</v>
      </c>
      <c r="R131" s="89"/>
      <c r="S131" s="109">
        <v>36</v>
      </c>
      <c r="T131" s="89"/>
      <c r="U131" s="89"/>
      <c r="V131" s="89">
        <f t="shared" si="66"/>
        <v>0</v>
      </c>
      <c r="W131" s="89"/>
      <c r="X131" s="89"/>
      <c r="Y131" s="89"/>
      <c r="Z131" s="308">
        <f t="shared" si="71"/>
        <v>7.2</v>
      </c>
      <c r="AA131" s="272"/>
      <c r="AB131" s="308">
        <f t="shared" si="72"/>
        <v>18</v>
      </c>
      <c r="AC131" s="272"/>
      <c r="AD131" s="304">
        <f t="shared" si="73"/>
        <v>27</v>
      </c>
      <c r="AE131" s="272"/>
      <c r="AF131" s="304">
        <f t="shared" si="74"/>
        <v>36</v>
      </c>
      <c r="AG131" s="82"/>
      <c r="AH131" s="29" t="s">
        <v>1019</v>
      </c>
      <c r="AI131" s="284"/>
    </row>
    <row r="132" spans="1:35" s="65" customFormat="1" ht="99.9" customHeight="1">
      <c r="A132" s="33">
        <v>27</v>
      </c>
      <c r="B132" s="87" t="s">
        <v>354</v>
      </c>
      <c r="C132" s="33" t="s">
        <v>130</v>
      </c>
      <c r="D132" s="176" t="s">
        <v>355</v>
      </c>
      <c r="E132" s="47" t="s">
        <v>103</v>
      </c>
      <c r="F132" s="157">
        <v>8024924</v>
      </c>
      <c r="G132" s="1" t="s">
        <v>339</v>
      </c>
      <c r="H132" s="175" t="s">
        <v>356</v>
      </c>
      <c r="I132" s="173">
        <v>11432</v>
      </c>
      <c r="J132" s="174">
        <v>11432</v>
      </c>
      <c r="K132" s="174"/>
      <c r="L132" s="109">
        <v>43</v>
      </c>
      <c r="M132" s="143">
        <v>10251</v>
      </c>
      <c r="N132" s="143">
        <v>10251</v>
      </c>
      <c r="O132" s="143"/>
      <c r="P132" s="24">
        <f t="shared" si="64"/>
        <v>43</v>
      </c>
      <c r="Q132" s="109">
        <f t="shared" si="65"/>
        <v>43</v>
      </c>
      <c r="R132" s="89"/>
      <c r="S132" s="109">
        <v>43</v>
      </c>
      <c r="T132" s="89"/>
      <c r="U132" s="89"/>
      <c r="V132" s="89">
        <f t="shared" si="66"/>
        <v>0</v>
      </c>
      <c r="W132" s="89"/>
      <c r="X132" s="89"/>
      <c r="Y132" s="89"/>
      <c r="Z132" s="308">
        <f t="shared" si="71"/>
        <v>8.6</v>
      </c>
      <c r="AA132" s="272"/>
      <c r="AB132" s="308">
        <f t="shared" si="72"/>
        <v>21.5</v>
      </c>
      <c r="AC132" s="272"/>
      <c r="AD132" s="304">
        <f t="shared" si="73"/>
        <v>32.25</v>
      </c>
      <c r="AE132" s="272"/>
      <c r="AF132" s="304">
        <f t="shared" si="74"/>
        <v>43</v>
      </c>
      <c r="AG132" s="82"/>
      <c r="AH132" s="29" t="s">
        <v>1019</v>
      </c>
      <c r="AI132" s="284"/>
    </row>
    <row r="133" spans="1:35" s="65" customFormat="1" ht="99.9" customHeight="1">
      <c r="A133" s="33">
        <v>28</v>
      </c>
      <c r="B133" s="87" t="s">
        <v>357</v>
      </c>
      <c r="C133" s="33" t="s">
        <v>130</v>
      </c>
      <c r="D133" s="176" t="s">
        <v>355</v>
      </c>
      <c r="E133" s="47" t="s">
        <v>103</v>
      </c>
      <c r="F133" s="157">
        <v>8024926</v>
      </c>
      <c r="G133" s="1" t="s">
        <v>358</v>
      </c>
      <c r="H133" s="175" t="s">
        <v>359</v>
      </c>
      <c r="I133" s="173">
        <v>3509</v>
      </c>
      <c r="J133" s="174">
        <v>3509</v>
      </c>
      <c r="K133" s="174"/>
      <c r="L133" s="109">
        <v>20</v>
      </c>
      <c r="M133" s="143">
        <v>2635</v>
      </c>
      <c r="N133" s="143">
        <v>2635</v>
      </c>
      <c r="O133" s="143"/>
      <c r="P133" s="24">
        <f t="shared" si="64"/>
        <v>20</v>
      </c>
      <c r="Q133" s="109">
        <f t="shared" si="65"/>
        <v>20</v>
      </c>
      <c r="R133" s="89"/>
      <c r="S133" s="109">
        <v>20</v>
      </c>
      <c r="T133" s="89"/>
      <c r="U133" s="89"/>
      <c r="V133" s="89">
        <f t="shared" si="66"/>
        <v>0</v>
      </c>
      <c r="W133" s="89"/>
      <c r="X133" s="89"/>
      <c r="Y133" s="89"/>
      <c r="Z133" s="308">
        <f t="shared" si="71"/>
        <v>4</v>
      </c>
      <c r="AA133" s="272"/>
      <c r="AB133" s="308">
        <f t="shared" si="72"/>
        <v>10</v>
      </c>
      <c r="AC133" s="272"/>
      <c r="AD133" s="304">
        <f t="shared" si="73"/>
        <v>15</v>
      </c>
      <c r="AE133" s="272"/>
      <c r="AF133" s="304">
        <f t="shared" si="74"/>
        <v>20</v>
      </c>
      <c r="AG133" s="82"/>
      <c r="AH133" s="29" t="s">
        <v>1019</v>
      </c>
      <c r="AI133" s="284"/>
    </row>
    <row r="134" spans="1:35" s="65" customFormat="1" ht="99.9" customHeight="1">
      <c r="A134" s="33">
        <v>29</v>
      </c>
      <c r="B134" s="87" t="s">
        <v>360</v>
      </c>
      <c r="C134" s="33" t="s">
        <v>130</v>
      </c>
      <c r="D134" s="176" t="s">
        <v>294</v>
      </c>
      <c r="E134" s="47" t="s">
        <v>103</v>
      </c>
      <c r="F134" s="157">
        <v>8028294</v>
      </c>
      <c r="G134" s="1" t="s">
        <v>327</v>
      </c>
      <c r="H134" s="175" t="s">
        <v>361</v>
      </c>
      <c r="I134" s="173">
        <v>6907</v>
      </c>
      <c r="J134" s="174">
        <v>6907</v>
      </c>
      <c r="K134" s="174"/>
      <c r="L134" s="109">
        <v>40</v>
      </c>
      <c r="M134" s="143">
        <v>6086</v>
      </c>
      <c r="N134" s="143">
        <v>6086</v>
      </c>
      <c r="O134" s="143"/>
      <c r="P134" s="24">
        <f t="shared" si="64"/>
        <v>40</v>
      </c>
      <c r="Q134" s="109">
        <f t="shared" si="65"/>
        <v>40</v>
      </c>
      <c r="R134" s="89"/>
      <c r="S134" s="109">
        <v>40</v>
      </c>
      <c r="T134" s="89"/>
      <c r="U134" s="89"/>
      <c r="V134" s="89">
        <f t="shared" si="66"/>
        <v>0</v>
      </c>
      <c r="W134" s="89"/>
      <c r="X134" s="89"/>
      <c r="Y134" s="89"/>
      <c r="Z134" s="308">
        <f t="shared" si="71"/>
        <v>8</v>
      </c>
      <c r="AA134" s="272"/>
      <c r="AB134" s="308">
        <f t="shared" si="72"/>
        <v>20</v>
      </c>
      <c r="AC134" s="272"/>
      <c r="AD134" s="304">
        <f t="shared" si="73"/>
        <v>30</v>
      </c>
      <c r="AE134" s="272"/>
      <c r="AF134" s="304">
        <f t="shared" si="74"/>
        <v>40</v>
      </c>
      <c r="AG134" s="82"/>
      <c r="AH134" s="29" t="s">
        <v>1019</v>
      </c>
      <c r="AI134" s="284"/>
    </row>
    <row r="135" spans="1:35" s="65" customFormat="1" ht="99.9" customHeight="1">
      <c r="A135" s="33">
        <v>30</v>
      </c>
      <c r="B135" s="87" t="s">
        <v>362</v>
      </c>
      <c r="C135" s="33" t="s">
        <v>130</v>
      </c>
      <c r="D135" s="176" t="s">
        <v>298</v>
      </c>
      <c r="E135" s="47" t="s">
        <v>103</v>
      </c>
      <c r="F135" s="157">
        <v>8091965</v>
      </c>
      <c r="G135" s="1" t="s">
        <v>329</v>
      </c>
      <c r="H135" s="175" t="s">
        <v>363</v>
      </c>
      <c r="I135" s="173">
        <v>5008</v>
      </c>
      <c r="J135" s="174">
        <v>5008</v>
      </c>
      <c r="K135" s="174"/>
      <c r="L135" s="109">
        <v>25</v>
      </c>
      <c r="M135" s="143">
        <v>4414</v>
      </c>
      <c r="N135" s="143">
        <v>4414</v>
      </c>
      <c r="O135" s="143"/>
      <c r="P135" s="24">
        <f t="shared" si="64"/>
        <v>25</v>
      </c>
      <c r="Q135" s="109">
        <f t="shared" si="65"/>
        <v>25</v>
      </c>
      <c r="R135" s="89"/>
      <c r="S135" s="109">
        <v>25</v>
      </c>
      <c r="T135" s="89"/>
      <c r="U135" s="89"/>
      <c r="V135" s="89">
        <f t="shared" si="66"/>
        <v>0</v>
      </c>
      <c r="W135" s="89"/>
      <c r="X135" s="89"/>
      <c r="Y135" s="89"/>
      <c r="Z135" s="308">
        <f t="shared" si="71"/>
        <v>5</v>
      </c>
      <c r="AA135" s="272"/>
      <c r="AB135" s="308">
        <f t="shared" si="72"/>
        <v>12.5</v>
      </c>
      <c r="AC135" s="272"/>
      <c r="AD135" s="304">
        <f t="shared" si="73"/>
        <v>18.75</v>
      </c>
      <c r="AE135" s="272"/>
      <c r="AF135" s="304">
        <f t="shared" si="74"/>
        <v>25</v>
      </c>
      <c r="AG135" s="82"/>
      <c r="AH135" s="29" t="s">
        <v>1019</v>
      </c>
      <c r="AI135" s="284"/>
    </row>
    <row r="136" spans="1:35" s="65" customFormat="1" ht="99.9" customHeight="1">
      <c r="A136" s="33">
        <v>31</v>
      </c>
      <c r="B136" s="87" t="s">
        <v>364</v>
      </c>
      <c r="C136" s="33" t="s">
        <v>130</v>
      </c>
      <c r="D136" s="176" t="s">
        <v>306</v>
      </c>
      <c r="E136" s="47" t="s">
        <v>103</v>
      </c>
      <c r="F136" s="157">
        <v>8086584</v>
      </c>
      <c r="G136" s="1" t="s">
        <v>329</v>
      </c>
      <c r="H136" s="175" t="s">
        <v>365</v>
      </c>
      <c r="I136" s="173">
        <v>6601</v>
      </c>
      <c r="J136" s="174">
        <v>6601</v>
      </c>
      <c r="K136" s="174"/>
      <c r="L136" s="109">
        <v>25</v>
      </c>
      <c r="M136" s="143">
        <v>3527</v>
      </c>
      <c r="N136" s="143">
        <v>3527</v>
      </c>
      <c r="O136" s="143"/>
      <c r="P136" s="24">
        <f t="shared" si="64"/>
        <v>25</v>
      </c>
      <c r="Q136" s="109">
        <f t="shared" si="65"/>
        <v>25</v>
      </c>
      <c r="R136" s="89"/>
      <c r="S136" s="109">
        <v>25</v>
      </c>
      <c r="T136" s="89"/>
      <c r="U136" s="89"/>
      <c r="V136" s="89">
        <f t="shared" si="66"/>
        <v>0</v>
      </c>
      <c r="W136" s="89"/>
      <c r="X136" s="89"/>
      <c r="Y136" s="89"/>
      <c r="Z136" s="308">
        <f t="shared" si="71"/>
        <v>5</v>
      </c>
      <c r="AA136" s="272"/>
      <c r="AB136" s="308">
        <f t="shared" si="72"/>
        <v>12.5</v>
      </c>
      <c r="AC136" s="272"/>
      <c r="AD136" s="304">
        <f t="shared" si="73"/>
        <v>18.75</v>
      </c>
      <c r="AE136" s="272"/>
      <c r="AF136" s="304">
        <f t="shared" si="74"/>
        <v>25</v>
      </c>
      <c r="AG136" s="82"/>
      <c r="AH136" s="29" t="s">
        <v>1019</v>
      </c>
      <c r="AI136" s="284"/>
    </row>
    <row r="137" spans="1:35" s="65" customFormat="1" ht="76.5" customHeight="1">
      <c r="A137" s="33">
        <v>32</v>
      </c>
      <c r="B137" s="87" t="s">
        <v>366</v>
      </c>
      <c r="C137" s="33" t="s">
        <v>130</v>
      </c>
      <c r="D137" s="176" t="s">
        <v>352</v>
      </c>
      <c r="E137" s="47" t="s">
        <v>103</v>
      </c>
      <c r="F137" s="157">
        <v>8087221</v>
      </c>
      <c r="G137" s="1" t="s">
        <v>329</v>
      </c>
      <c r="H137" s="175" t="s">
        <v>367</v>
      </c>
      <c r="I137" s="173">
        <v>10277</v>
      </c>
      <c r="J137" s="174">
        <v>10277</v>
      </c>
      <c r="K137" s="174"/>
      <c r="L137" s="109">
        <v>40</v>
      </c>
      <c r="M137" s="143">
        <v>8605</v>
      </c>
      <c r="N137" s="143">
        <v>8605</v>
      </c>
      <c r="O137" s="143"/>
      <c r="P137" s="24">
        <f t="shared" si="64"/>
        <v>40</v>
      </c>
      <c r="Q137" s="109">
        <f t="shared" si="65"/>
        <v>40</v>
      </c>
      <c r="R137" s="89"/>
      <c r="S137" s="109">
        <v>40</v>
      </c>
      <c r="T137" s="89"/>
      <c r="U137" s="89"/>
      <c r="V137" s="89">
        <f t="shared" si="66"/>
        <v>0</v>
      </c>
      <c r="W137" s="89"/>
      <c r="X137" s="89"/>
      <c r="Y137" s="89"/>
      <c r="Z137" s="308">
        <f t="shared" si="71"/>
        <v>8</v>
      </c>
      <c r="AA137" s="272"/>
      <c r="AB137" s="308">
        <f t="shared" si="72"/>
        <v>20</v>
      </c>
      <c r="AC137" s="272"/>
      <c r="AD137" s="304">
        <f t="shared" si="73"/>
        <v>30</v>
      </c>
      <c r="AE137" s="272"/>
      <c r="AF137" s="304">
        <f t="shared" si="74"/>
        <v>40</v>
      </c>
      <c r="AG137" s="82"/>
      <c r="AH137" s="29" t="s">
        <v>1019</v>
      </c>
      <c r="AI137" s="284"/>
    </row>
    <row r="138" spans="1:35" s="65" customFormat="1" ht="125.4" customHeight="1">
      <c r="A138" s="33">
        <v>33</v>
      </c>
      <c r="B138" s="87" t="s">
        <v>368</v>
      </c>
      <c r="C138" s="33" t="s">
        <v>130</v>
      </c>
      <c r="D138" s="176" t="s">
        <v>306</v>
      </c>
      <c r="E138" s="47" t="s">
        <v>103</v>
      </c>
      <c r="F138" s="157">
        <v>8086585</v>
      </c>
      <c r="G138" s="1" t="s">
        <v>329</v>
      </c>
      <c r="H138" s="175" t="s">
        <v>369</v>
      </c>
      <c r="I138" s="173">
        <v>9642</v>
      </c>
      <c r="J138" s="174">
        <v>9642</v>
      </c>
      <c r="K138" s="174"/>
      <c r="L138" s="109">
        <v>50</v>
      </c>
      <c r="M138" s="143">
        <v>8094</v>
      </c>
      <c r="N138" s="143">
        <v>8094</v>
      </c>
      <c r="O138" s="143"/>
      <c r="P138" s="24">
        <f t="shared" si="64"/>
        <v>50</v>
      </c>
      <c r="Q138" s="109">
        <f t="shared" si="65"/>
        <v>50</v>
      </c>
      <c r="R138" s="89"/>
      <c r="S138" s="109">
        <v>50</v>
      </c>
      <c r="T138" s="89"/>
      <c r="U138" s="89"/>
      <c r="V138" s="89">
        <f t="shared" si="66"/>
        <v>0</v>
      </c>
      <c r="W138" s="89"/>
      <c r="X138" s="89"/>
      <c r="Y138" s="89"/>
      <c r="Z138" s="308">
        <f t="shared" si="71"/>
        <v>10</v>
      </c>
      <c r="AA138" s="272"/>
      <c r="AB138" s="308">
        <f t="shared" si="72"/>
        <v>25</v>
      </c>
      <c r="AC138" s="272"/>
      <c r="AD138" s="304">
        <f t="shared" si="73"/>
        <v>37.5</v>
      </c>
      <c r="AE138" s="272"/>
      <c r="AF138" s="304">
        <f t="shared" si="74"/>
        <v>50</v>
      </c>
      <c r="AG138" s="82"/>
      <c r="AH138" s="29" t="s">
        <v>1019</v>
      </c>
      <c r="AI138" s="284"/>
    </row>
    <row r="139" spans="1:35" s="65" customFormat="1" ht="74.099999999999994" customHeight="1">
      <c r="A139" s="33">
        <v>34</v>
      </c>
      <c r="B139" s="87" t="s">
        <v>370</v>
      </c>
      <c r="C139" s="33" t="s">
        <v>130</v>
      </c>
      <c r="D139" s="176" t="s">
        <v>315</v>
      </c>
      <c r="E139" s="47" t="s">
        <v>103</v>
      </c>
      <c r="F139" s="157">
        <v>8086586</v>
      </c>
      <c r="G139" s="1" t="s">
        <v>329</v>
      </c>
      <c r="H139" s="175" t="s">
        <v>371</v>
      </c>
      <c r="I139" s="173">
        <v>5036</v>
      </c>
      <c r="J139" s="174">
        <v>5036</v>
      </c>
      <c r="K139" s="174"/>
      <c r="L139" s="109">
        <v>30</v>
      </c>
      <c r="M139" s="143">
        <v>3137</v>
      </c>
      <c r="N139" s="143">
        <v>3137</v>
      </c>
      <c r="O139" s="143"/>
      <c r="P139" s="24">
        <f t="shared" si="64"/>
        <v>30</v>
      </c>
      <c r="Q139" s="109">
        <f t="shared" si="65"/>
        <v>30</v>
      </c>
      <c r="R139" s="89"/>
      <c r="S139" s="109">
        <v>30</v>
      </c>
      <c r="T139" s="89"/>
      <c r="U139" s="89"/>
      <c r="V139" s="89">
        <f t="shared" si="66"/>
        <v>0</v>
      </c>
      <c r="W139" s="89"/>
      <c r="X139" s="89"/>
      <c r="Y139" s="89"/>
      <c r="Z139" s="308">
        <f t="shared" si="71"/>
        <v>6</v>
      </c>
      <c r="AA139" s="272"/>
      <c r="AB139" s="308">
        <f t="shared" si="72"/>
        <v>15</v>
      </c>
      <c r="AC139" s="272"/>
      <c r="AD139" s="304">
        <f t="shared" si="73"/>
        <v>22.5</v>
      </c>
      <c r="AE139" s="272"/>
      <c r="AF139" s="304">
        <f t="shared" si="74"/>
        <v>30</v>
      </c>
      <c r="AG139" s="82"/>
      <c r="AH139" s="29" t="s">
        <v>1019</v>
      </c>
      <c r="AI139" s="284"/>
    </row>
    <row r="140" spans="1:35" s="65" customFormat="1" ht="74.099999999999994" customHeight="1">
      <c r="A140" s="33">
        <v>35</v>
      </c>
      <c r="B140" s="87" t="s">
        <v>372</v>
      </c>
      <c r="C140" s="33" t="s">
        <v>130</v>
      </c>
      <c r="D140" s="176" t="s">
        <v>315</v>
      </c>
      <c r="E140" s="47" t="s">
        <v>103</v>
      </c>
      <c r="F140" s="157">
        <v>8091964</v>
      </c>
      <c r="G140" s="1" t="s">
        <v>329</v>
      </c>
      <c r="H140" s="175" t="s">
        <v>373</v>
      </c>
      <c r="I140" s="173">
        <v>10451</v>
      </c>
      <c r="J140" s="174">
        <v>10451</v>
      </c>
      <c r="K140" s="174"/>
      <c r="L140" s="109">
        <v>40</v>
      </c>
      <c r="M140" s="143">
        <v>9625</v>
      </c>
      <c r="N140" s="143">
        <v>9625</v>
      </c>
      <c r="O140" s="143"/>
      <c r="P140" s="24">
        <f t="shared" si="64"/>
        <v>40</v>
      </c>
      <c r="Q140" s="109">
        <f t="shared" si="65"/>
        <v>40</v>
      </c>
      <c r="R140" s="89"/>
      <c r="S140" s="109">
        <v>40</v>
      </c>
      <c r="T140" s="89"/>
      <c r="U140" s="89"/>
      <c r="V140" s="89">
        <f t="shared" si="66"/>
        <v>0</v>
      </c>
      <c r="W140" s="89"/>
      <c r="X140" s="89"/>
      <c r="Y140" s="89"/>
      <c r="Z140" s="308">
        <f t="shared" si="71"/>
        <v>8</v>
      </c>
      <c r="AA140" s="272"/>
      <c r="AB140" s="308">
        <f t="shared" si="72"/>
        <v>20</v>
      </c>
      <c r="AC140" s="272"/>
      <c r="AD140" s="304">
        <f t="shared" si="73"/>
        <v>30</v>
      </c>
      <c r="AE140" s="272"/>
      <c r="AF140" s="304">
        <f t="shared" si="74"/>
        <v>40</v>
      </c>
      <c r="AG140" s="82"/>
      <c r="AH140" s="29" t="s">
        <v>1019</v>
      </c>
      <c r="AI140" s="284"/>
    </row>
    <row r="141" spans="1:35" s="65" customFormat="1" ht="74.400000000000006" customHeight="1">
      <c r="A141" s="33">
        <v>36</v>
      </c>
      <c r="B141" s="87" t="s">
        <v>374</v>
      </c>
      <c r="C141" s="33" t="s">
        <v>130</v>
      </c>
      <c r="D141" s="176" t="s">
        <v>315</v>
      </c>
      <c r="E141" s="47" t="s">
        <v>103</v>
      </c>
      <c r="F141" s="157">
        <v>8091963</v>
      </c>
      <c r="G141" s="1" t="s">
        <v>329</v>
      </c>
      <c r="H141" s="175" t="s">
        <v>375</v>
      </c>
      <c r="I141" s="173">
        <v>13608</v>
      </c>
      <c r="J141" s="174">
        <v>13608</v>
      </c>
      <c r="K141" s="174"/>
      <c r="L141" s="109">
        <v>50</v>
      </c>
      <c r="M141" s="143">
        <v>12946</v>
      </c>
      <c r="N141" s="143">
        <v>12946</v>
      </c>
      <c r="O141" s="143"/>
      <c r="P141" s="24">
        <f t="shared" si="64"/>
        <v>50</v>
      </c>
      <c r="Q141" s="109">
        <f t="shared" si="65"/>
        <v>50</v>
      </c>
      <c r="R141" s="89"/>
      <c r="S141" s="109">
        <v>50</v>
      </c>
      <c r="T141" s="89"/>
      <c r="U141" s="89"/>
      <c r="V141" s="89">
        <f t="shared" si="66"/>
        <v>0</v>
      </c>
      <c r="W141" s="89"/>
      <c r="X141" s="89"/>
      <c r="Y141" s="89"/>
      <c r="Z141" s="308">
        <f t="shared" si="71"/>
        <v>10</v>
      </c>
      <c r="AA141" s="272"/>
      <c r="AB141" s="308">
        <f t="shared" si="72"/>
        <v>25</v>
      </c>
      <c r="AC141" s="272"/>
      <c r="AD141" s="304">
        <f t="shared" si="73"/>
        <v>37.5</v>
      </c>
      <c r="AE141" s="272"/>
      <c r="AF141" s="304">
        <f t="shared" si="74"/>
        <v>50</v>
      </c>
      <c r="AG141" s="82"/>
      <c r="AH141" s="29" t="s">
        <v>1019</v>
      </c>
      <c r="AI141" s="284"/>
    </row>
    <row r="142" spans="1:35" s="65" customFormat="1" ht="46.8">
      <c r="A142" s="33">
        <v>37</v>
      </c>
      <c r="B142" s="87" t="s">
        <v>376</v>
      </c>
      <c r="C142" s="33" t="s">
        <v>130</v>
      </c>
      <c r="D142" s="176" t="s">
        <v>315</v>
      </c>
      <c r="E142" s="33" t="s">
        <v>103</v>
      </c>
      <c r="F142" s="116">
        <v>8091962</v>
      </c>
      <c r="G142" s="178" t="s">
        <v>329</v>
      </c>
      <c r="H142" s="47" t="s">
        <v>377</v>
      </c>
      <c r="I142" s="177">
        <v>13123</v>
      </c>
      <c r="J142" s="174">
        <v>13123</v>
      </c>
      <c r="K142" s="174"/>
      <c r="L142" s="109">
        <v>500</v>
      </c>
      <c r="M142" s="109">
        <v>7867</v>
      </c>
      <c r="N142" s="109">
        <v>7867</v>
      </c>
      <c r="O142" s="109"/>
      <c r="P142" s="24">
        <f t="shared" si="64"/>
        <v>500</v>
      </c>
      <c r="Q142" s="109">
        <f t="shared" si="65"/>
        <v>500</v>
      </c>
      <c r="R142" s="89"/>
      <c r="S142" s="109">
        <v>500</v>
      </c>
      <c r="T142" s="89"/>
      <c r="U142" s="89"/>
      <c r="V142" s="89">
        <f t="shared" si="66"/>
        <v>0</v>
      </c>
      <c r="W142" s="89"/>
      <c r="X142" s="89"/>
      <c r="Y142" s="89"/>
      <c r="Z142" s="308">
        <f t="shared" si="71"/>
        <v>100</v>
      </c>
      <c r="AA142" s="272"/>
      <c r="AB142" s="308">
        <f t="shared" si="72"/>
        <v>250</v>
      </c>
      <c r="AC142" s="272"/>
      <c r="AD142" s="304">
        <f t="shared" si="73"/>
        <v>375</v>
      </c>
      <c r="AE142" s="272"/>
      <c r="AF142" s="304">
        <f t="shared" si="74"/>
        <v>500</v>
      </c>
      <c r="AG142" s="82"/>
      <c r="AH142" s="29" t="s">
        <v>1019</v>
      </c>
      <c r="AI142" s="284"/>
    </row>
    <row r="143" spans="1:35" s="65" customFormat="1" ht="46.8">
      <c r="A143" s="33">
        <v>38</v>
      </c>
      <c r="B143" s="87" t="s">
        <v>378</v>
      </c>
      <c r="C143" s="33" t="s">
        <v>130</v>
      </c>
      <c r="D143" s="87" t="s">
        <v>301</v>
      </c>
      <c r="E143" s="115" t="s">
        <v>103</v>
      </c>
      <c r="F143" s="157">
        <v>8017298</v>
      </c>
      <c r="G143" s="1" t="s">
        <v>358</v>
      </c>
      <c r="H143" s="151" t="s">
        <v>379</v>
      </c>
      <c r="I143" s="173">
        <v>4951</v>
      </c>
      <c r="J143" s="174">
        <v>4951</v>
      </c>
      <c r="K143" s="174"/>
      <c r="L143" s="109">
        <v>30</v>
      </c>
      <c r="M143" s="174">
        <v>3963</v>
      </c>
      <c r="N143" s="174">
        <v>3963</v>
      </c>
      <c r="O143" s="174"/>
      <c r="P143" s="24">
        <f t="shared" si="64"/>
        <v>30</v>
      </c>
      <c r="Q143" s="109">
        <f t="shared" si="65"/>
        <v>30</v>
      </c>
      <c r="R143" s="89"/>
      <c r="S143" s="109">
        <v>30</v>
      </c>
      <c r="T143" s="89"/>
      <c r="U143" s="89"/>
      <c r="V143" s="89">
        <f t="shared" si="66"/>
        <v>0</v>
      </c>
      <c r="W143" s="89"/>
      <c r="X143" s="89"/>
      <c r="Y143" s="89"/>
      <c r="Z143" s="308">
        <f t="shared" si="71"/>
        <v>6</v>
      </c>
      <c r="AA143" s="272"/>
      <c r="AB143" s="308">
        <f t="shared" si="72"/>
        <v>15</v>
      </c>
      <c r="AC143" s="272"/>
      <c r="AD143" s="304">
        <f t="shared" si="73"/>
        <v>22.5</v>
      </c>
      <c r="AE143" s="272"/>
      <c r="AF143" s="304">
        <f t="shared" si="74"/>
        <v>30</v>
      </c>
      <c r="AG143" s="82"/>
      <c r="AH143" s="29" t="s">
        <v>1019</v>
      </c>
      <c r="AI143" s="284"/>
    </row>
    <row r="144" spans="1:35" s="65" customFormat="1" ht="46.8">
      <c r="A144" s="33">
        <v>39</v>
      </c>
      <c r="B144" s="87" t="s">
        <v>380</v>
      </c>
      <c r="C144" s="33" t="s">
        <v>130</v>
      </c>
      <c r="D144" s="30" t="s">
        <v>315</v>
      </c>
      <c r="E144" s="33" t="s">
        <v>103</v>
      </c>
      <c r="F144" s="33">
        <v>8142021</v>
      </c>
      <c r="G144" s="33" t="s">
        <v>104</v>
      </c>
      <c r="H144" s="171" t="s">
        <v>381</v>
      </c>
      <c r="I144" s="109">
        <v>9447</v>
      </c>
      <c r="J144" s="109">
        <v>9447</v>
      </c>
      <c r="K144" s="109"/>
      <c r="L144" s="109">
        <v>3500</v>
      </c>
      <c r="M144" s="109">
        <v>5382</v>
      </c>
      <c r="N144" s="109">
        <v>5382</v>
      </c>
      <c r="O144" s="109"/>
      <c r="P144" s="24">
        <f t="shared" si="64"/>
        <v>3500</v>
      </c>
      <c r="Q144" s="109">
        <f t="shared" si="65"/>
        <v>3500</v>
      </c>
      <c r="R144" s="89"/>
      <c r="S144" s="109">
        <v>3500</v>
      </c>
      <c r="T144" s="89"/>
      <c r="U144" s="89"/>
      <c r="V144" s="89">
        <f t="shared" si="66"/>
        <v>0</v>
      </c>
      <c r="W144" s="89"/>
      <c r="X144" s="89"/>
      <c r="Y144" s="89"/>
      <c r="Z144" s="308">
        <f t="shared" si="71"/>
        <v>700</v>
      </c>
      <c r="AA144" s="272"/>
      <c r="AB144" s="308">
        <f t="shared" si="72"/>
        <v>1750</v>
      </c>
      <c r="AC144" s="272"/>
      <c r="AD144" s="304">
        <f t="shared" si="73"/>
        <v>2625</v>
      </c>
      <c r="AE144" s="272"/>
      <c r="AF144" s="304">
        <f t="shared" si="74"/>
        <v>3500</v>
      </c>
      <c r="AG144" s="82"/>
      <c r="AH144" s="29" t="s">
        <v>1019</v>
      </c>
      <c r="AI144" s="284"/>
    </row>
    <row r="145" spans="1:35" s="65" customFormat="1" ht="46.8">
      <c r="A145" s="33">
        <v>40</v>
      </c>
      <c r="B145" s="87" t="s">
        <v>382</v>
      </c>
      <c r="C145" s="33" t="s">
        <v>130</v>
      </c>
      <c r="D145" s="30" t="s">
        <v>315</v>
      </c>
      <c r="E145" s="33" t="s">
        <v>103</v>
      </c>
      <c r="F145" s="33">
        <v>8142020</v>
      </c>
      <c r="G145" s="33" t="s">
        <v>329</v>
      </c>
      <c r="H145" s="171" t="s">
        <v>383</v>
      </c>
      <c r="I145" s="109">
        <v>11128</v>
      </c>
      <c r="J145" s="109">
        <v>11128</v>
      </c>
      <c r="K145" s="109"/>
      <c r="L145" s="109">
        <v>300</v>
      </c>
      <c r="M145" s="109">
        <v>6268</v>
      </c>
      <c r="N145" s="109">
        <v>6268</v>
      </c>
      <c r="O145" s="109"/>
      <c r="P145" s="24">
        <f t="shared" si="64"/>
        <v>300</v>
      </c>
      <c r="Q145" s="109">
        <f t="shared" si="65"/>
        <v>300</v>
      </c>
      <c r="R145" s="89"/>
      <c r="S145" s="109">
        <v>300</v>
      </c>
      <c r="T145" s="89"/>
      <c r="U145" s="89"/>
      <c r="V145" s="89">
        <f t="shared" si="66"/>
        <v>0</v>
      </c>
      <c r="W145" s="89"/>
      <c r="X145" s="89"/>
      <c r="Y145" s="89"/>
      <c r="Z145" s="308">
        <f t="shared" si="71"/>
        <v>60</v>
      </c>
      <c r="AA145" s="272"/>
      <c r="AB145" s="308">
        <f t="shared" si="72"/>
        <v>150</v>
      </c>
      <c r="AC145" s="272"/>
      <c r="AD145" s="304">
        <f t="shared" si="73"/>
        <v>225</v>
      </c>
      <c r="AE145" s="272"/>
      <c r="AF145" s="304">
        <f t="shared" si="74"/>
        <v>300</v>
      </c>
      <c r="AG145" s="82"/>
      <c r="AH145" s="29" t="s">
        <v>1019</v>
      </c>
      <c r="AI145" s="284"/>
    </row>
    <row r="146" spans="1:35" s="65" customFormat="1" ht="46.8">
      <c r="A146" s="33">
        <v>41</v>
      </c>
      <c r="B146" s="87" t="s">
        <v>384</v>
      </c>
      <c r="C146" s="33" t="s">
        <v>130</v>
      </c>
      <c r="D146" s="30" t="s">
        <v>315</v>
      </c>
      <c r="E146" s="33" t="s">
        <v>103</v>
      </c>
      <c r="F146" s="33">
        <v>8142019</v>
      </c>
      <c r="G146" s="33" t="s">
        <v>329</v>
      </c>
      <c r="H146" s="171" t="s">
        <v>385</v>
      </c>
      <c r="I146" s="109">
        <v>6634</v>
      </c>
      <c r="J146" s="109">
        <v>6634</v>
      </c>
      <c r="K146" s="109"/>
      <c r="L146" s="109">
        <v>523</v>
      </c>
      <c r="M146" s="109">
        <f>4800+285</f>
        <v>5085</v>
      </c>
      <c r="N146" s="109">
        <f>4800+285</f>
        <v>5085</v>
      </c>
      <c r="O146" s="109"/>
      <c r="P146" s="24">
        <f t="shared" si="64"/>
        <v>523</v>
      </c>
      <c r="Q146" s="109">
        <f t="shared" si="65"/>
        <v>523</v>
      </c>
      <c r="R146" s="89"/>
      <c r="S146" s="109">
        <v>523</v>
      </c>
      <c r="T146" s="89"/>
      <c r="U146" s="89"/>
      <c r="V146" s="89">
        <f t="shared" si="66"/>
        <v>0</v>
      </c>
      <c r="W146" s="89"/>
      <c r="X146" s="89"/>
      <c r="Y146" s="89"/>
      <c r="Z146" s="308">
        <f t="shared" si="71"/>
        <v>104.60000000000001</v>
      </c>
      <c r="AA146" s="272"/>
      <c r="AB146" s="308">
        <f t="shared" si="72"/>
        <v>261.5</v>
      </c>
      <c r="AC146" s="272"/>
      <c r="AD146" s="304">
        <f t="shared" si="73"/>
        <v>392.25</v>
      </c>
      <c r="AE146" s="272"/>
      <c r="AF146" s="304">
        <f t="shared" si="74"/>
        <v>523</v>
      </c>
      <c r="AG146" s="82"/>
      <c r="AH146" s="29" t="s">
        <v>1019</v>
      </c>
      <c r="AI146" s="284"/>
    </row>
    <row r="147" spans="1:35" s="65" customFormat="1" ht="150.6" customHeight="1">
      <c r="A147" s="33">
        <v>42</v>
      </c>
      <c r="B147" s="87" t="s">
        <v>61</v>
      </c>
      <c r="C147" s="33" t="s">
        <v>386</v>
      </c>
      <c r="D147" s="30" t="s">
        <v>352</v>
      </c>
      <c r="E147" s="33" t="s">
        <v>96</v>
      </c>
      <c r="F147" s="33">
        <v>7783802</v>
      </c>
      <c r="G147" s="33" t="s">
        <v>321</v>
      </c>
      <c r="H147" s="171" t="s">
        <v>387</v>
      </c>
      <c r="I147" s="109">
        <v>460895</v>
      </c>
      <c r="J147" s="109">
        <v>460895</v>
      </c>
      <c r="K147" s="109"/>
      <c r="L147" s="109">
        <v>5000</v>
      </c>
      <c r="M147" s="109">
        <v>340670</v>
      </c>
      <c r="N147" s="109">
        <v>340670</v>
      </c>
      <c r="O147" s="109"/>
      <c r="P147" s="24">
        <f t="shared" si="64"/>
        <v>5000</v>
      </c>
      <c r="Q147" s="109">
        <f t="shared" si="65"/>
        <v>5000</v>
      </c>
      <c r="R147" s="89"/>
      <c r="S147" s="109">
        <v>5000</v>
      </c>
      <c r="T147" s="89"/>
      <c r="U147" s="89"/>
      <c r="V147" s="89">
        <f t="shared" si="66"/>
        <v>0</v>
      </c>
      <c r="W147" s="89"/>
      <c r="X147" s="89"/>
      <c r="Y147" s="89"/>
      <c r="Z147" s="308">
        <f t="shared" si="71"/>
        <v>1000</v>
      </c>
      <c r="AA147" s="272"/>
      <c r="AB147" s="308">
        <f t="shared" si="72"/>
        <v>2500</v>
      </c>
      <c r="AC147" s="272"/>
      <c r="AD147" s="304">
        <f t="shared" si="73"/>
        <v>3750</v>
      </c>
      <c r="AE147" s="272"/>
      <c r="AF147" s="304">
        <f t="shared" si="74"/>
        <v>5000</v>
      </c>
      <c r="AG147" s="82"/>
      <c r="AH147" s="29" t="s">
        <v>1019</v>
      </c>
      <c r="AI147" s="284"/>
    </row>
    <row r="148" spans="1:35" s="65" customFormat="1" ht="150.6" customHeight="1">
      <c r="A148" s="33">
        <v>43</v>
      </c>
      <c r="B148" s="87" t="s">
        <v>388</v>
      </c>
      <c r="C148" s="33" t="s">
        <v>386</v>
      </c>
      <c r="D148" s="30" t="s">
        <v>389</v>
      </c>
      <c r="E148" s="33" t="s">
        <v>103</v>
      </c>
      <c r="F148" s="33">
        <v>7916173</v>
      </c>
      <c r="G148" s="33" t="s">
        <v>358</v>
      </c>
      <c r="H148" s="171" t="s">
        <v>390</v>
      </c>
      <c r="I148" s="109">
        <v>8527</v>
      </c>
      <c r="J148" s="109">
        <v>8527</v>
      </c>
      <c r="K148" s="109"/>
      <c r="L148" s="109">
        <v>10</v>
      </c>
      <c r="M148" s="109">
        <v>6661</v>
      </c>
      <c r="N148" s="109">
        <v>6661</v>
      </c>
      <c r="O148" s="109"/>
      <c r="P148" s="24">
        <f t="shared" si="64"/>
        <v>10</v>
      </c>
      <c r="Q148" s="109">
        <f t="shared" si="65"/>
        <v>10</v>
      </c>
      <c r="R148" s="89"/>
      <c r="S148" s="109">
        <v>10</v>
      </c>
      <c r="T148" s="89"/>
      <c r="U148" s="89"/>
      <c r="V148" s="89">
        <f t="shared" si="66"/>
        <v>0</v>
      </c>
      <c r="W148" s="89"/>
      <c r="X148" s="89"/>
      <c r="Y148" s="89"/>
      <c r="Z148" s="308">
        <f t="shared" si="71"/>
        <v>2</v>
      </c>
      <c r="AA148" s="272"/>
      <c r="AB148" s="308">
        <f t="shared" si="72"/>
        <v>5</v>
      </c>
      <c r="AC148" s="272"/>
      <c r="AD148" s="304">
        <f t="shared" si="73"/>
        <v>7.5</v>
      </c>
      <c r="AE148" s="272"/>
      <c r="AF148" s="304">
        <f t="shared" si="74"/>
        <v>10</v>
      </c>
      <c r="AG148" s="82"/>
      <c r="AH148" s="29" t="s">
        <v>1019</v>
      </c>
      <c r="AI148" s="284"/>
    </row>
    <row r="149" spans="1:35" s="65" customFormat="1" ht="150.6" customHeight="1">
      <c r="A149" s="33">
        <v>44</v>
      </c>
      <c r="B149" s="87" t="s">
        <v>391</v>
      </c>
      <c r="C149" s="33" t="s">
        <v>386</v>
      </c>
      <c r="D149" s="30" t="s">
        <v>306</v>
      </c>
      <c r="E149" s="33" t="s">
        <v>103</v>
      </c>
      <c r="F149" s="33">
        <v>8087464</v>
      </c>
      <c r="G149" s="33" t="s">
        <v>329</v>
      </c>
      <c r="H149" s="171" t="s">
        <v>392</v>
      </c>
      <c r="I149" s="109">
        <v>1067</v>
      </c>
      <c r="J149" s="109">
        <v>1067</v>
      </c>
      <c r="K149" s="109"/>
      <c r="L149" s="109">
        <v>20</v>
      </c>
      <c r="M149" s="109">
        <v>935</v>
      </c>
      <c r="N149" s="109">
        <v>935</v>
      </c>
      <c r="O149" s="109"/>
      <c r="P149" s="24">
        <f t="shared" si="64"/>
        <v>20</v>
      </c>
      <c r="Q149" s="109">
        <f t="shared" si="65"/>
        <v>20</v>
      </c>
      <c r="R149" s="89"/>
      <c r="S149" s="109">
        <v>20</v>
      </c>
      <c r="T149" s="89"/>
      <c r="U149" s="89"/>
      <c r="V149" s="89">
        <f t="shared" si="66"/>
        <v>0</v>
      </c>
      <c r="W149" s="89"/>
      <c r="X149" s="89"/>
      <c r="Y149" s="89"/>
      <c r="Z149" s="308">
        <f t="shared" si="71"/>
        <v>4</v>
      </c>
      <c r="AA149" s="272"/>
      <c r="AB149" s="308">
        <f t="shared" si="72"/>
        <v>10</v>
      </c>
      <c r="AC149" s="272"/>
      <c r="AD149" s="304">
        <f t="shared" si="73"/>
        <v>15</v>
      </c>
      <c r="AE149" s="272"/>
      <c r="AF149" s="304">
        <f t="shared" si="74"/>
        <v>20</v>
      </c>
      <c r="AG149" s="82"/>
      <c r="AH149" s="29" t="s">
        <v>1019</v>
      </c>
      <c r="AI149" s="284"/>
    </row>
    <row r="150" spans="1:35" s="65" customFormat="1" ht="150.6" customHeight="1">
      <c r="A150" s="33">
        <v>45</v>
      </c>
      <c r="B150" s="87" t="s">
        <v>393</v>
      </c>
      <c r="C150" s="33" t="s">
        <v>386</v>
      </c>
      <c r="D150" s="30" t="s">
        <v>294</v>
      </c>
      <c r="E150" s="33" t="s">
        <v>103</v>
      </c>
      <c r="F150" s="33">
        <v>8087650</v>
      </c>
      <c r="G150" s="33" t="s">
        <v>104</v>
      </c>
      <c r="H150" s="171" t="s">
        <v>394</v>
      </c>
      <c r="I150" s="109">
        <v>8999</v>
      </c>
      <c r="J150" s="109">
        <v>8999</v>
      </c>
      <c r="K150" s="109"/>
      <c r="L150" s="109">
        <v>100</v>
      </c>
      <c r="M150" s="109">
        <f>3820+325</f>
        <v>4145</v>
      </c>
      <c r="N150" s="109">
        <f>3820+325</f>
        <v>4145</v>
      </c>
      <c r="O150" s="109"/>
      <c r="P150" s="24">
        <f t="shared" si="64"/>
        <v>100</v>
      </c>
      <c r="Q150" s="109">
        <f t="shared" si="65"/>
        <v>100</v>
      </c>
      <c r="R150" s="89"/>
      <c r="S150" s="109">
        <v>100</v>
      </c>
      <c r="T150" s="89"/>
      <c r="U150" s="89"/>
      <c r="V150" s="89">
        <f t="shared" si="66"/>
        <v>0</v>
      </c>
      <c r="W150" s="89"/>
      <c r="X150" s="89"/>
      <c r="Y150" s="89"/>
      <c r="Z150" s="308">
        <f t="shared" si="71"/>
        <v>20</v>
      </c>
      <c r="AA150" s="272"/>
      <c r="AB150" s="308">
        <f t="shared" si="72"/>
        <v>50</v>
      </c>
      <c r="AC150" s="272"/>
      <c r="AD150" s="304">
        <f t="shared" si="73"/>
        <v>75</v>
      </c>
      <c r="AE150" s="272"/>
      <c r="AF150" s="304">
        <f t="shared" si="74"/>
        <v>100</v>
      </c>
      <c r="AG150" s="82"/>
      <c r="AH150" s="29" t="s">
        <v>1019</v>
      </c>
      <c r="AI150" s="284"/>
    </row>
    <row r="151" spans="1:35" s="65" customFormat="1" ht="118.5" customHeight="1">
      <c r="A151" s="33">
        <v>46</v>
      </c>
      <c r="B151" s="172" t="s">
        <v>395</v>
      </c>
      <c r="C151" s="33" t="s">
        <v>256</v>
      </c>
      <c r="D151" s="30" t="s">
        <v>301</v>
      </c>
      <c r="E151" s="33" t="s">
        <v>96</v>
      </c>
      <c r="F151" s="33">
        <v>7918259</v>
      </c>
      <c r="G151" s="33" t="s">
        <v>323</v>
      </c>
      <c r="H151" s="171" t="s">
        <v>396</v>
      </c>
      <c r="I151" s="109">
        <v>67461</v>
      </c>
      <c r="J151" s="109">
        <v>67461</v>
      </c>
      <c r="K151" s="109"/>
      <c r="L151" s="109">
        <v>1000</v>
      </c>
      <c r="M151" s="109">
        <v>60312</v>
      </c>
      <c r="N151" s="109">
        <v>60312</v>
      </c>
      <c r="O151" s="109"/>
      <c r="P151" s="24">
        <f t="shared" si="64"/>
        <v>1000</v>
      </c>
      <c r="Q151" s="109">
        <f t="shared" si="65"/>
        <v>1000</v>
      </c>
      <c r="R151" s="89"/>
      <c r="S151" s="89"/>
      <c r="T151" s="109">
        <v>1000</v>
      </c>
      <c r="U151" s="109"/>
      <c r="V151" s="89">
        <f t="shared" si="66"/>
        <v>0</v>
      </c>
      <c r="W151" s="109"/>
      <c r="X151" s="109"/>
      <c r="Y151" s="109"/>
      <c r="Z151" s="308">
        <f t="shared" si="71"/>
        <v>200</v>
      </c>
      <c r="AA151" s="272"/>
      <c r="AB151" s="308">
        <f t="shared" si="72"/>
        <v>500</v>
      </c>
      <c r="AC151" s="272"/>
      <c r="AD151" s="304">
        <f t="shared" si="73"/>
        <v>750</v>
      </c>
      <c r="AE151" s="272"/>
      <c r="AF151" s="304">
        <f t="shared" si="74"/>
        <v>1000</v>
      </c>
      <c r="AG151" s="82"/>
      <c r="AH151" s="29" t="s">
        <v>1019</v>
      </c>
      <c r="AI151" s="284"/>
    </row>
    <row r="152" spans="1:35" s="65" customFormat="1" ht="118.5" customHeight="1">
      <c r="A152" s="33">
        <v>47</v>
      </c>
      <c r="B152" s="172" t="s">
        <v>397</v>
      </c>
      <c r="C152" s="33" t="s">
        <v>256</v>
      </c>
      <c r="D152" s="30" t="s">
        <v>315</v>
      </c>
      <c r="E152" s="33" t="s">
        <v>103</v>
      </c>
      <c r="F152" s="33">
        <v>7919448</v>
      </c>
      <c r="G152" s="33" t="s">
        <v>323</v>
      </c>
      <c r="H152" s="171" t="s">
        <v>398</v>
      </c>
      <c r="I152" s="109">
        <v>18829</v>
      </c>
      <c r="J152" s="109">
        <v>18829</v>
      </c>
      <c r="K152" s="109"/>
      <c r="L152" s="109">
        <v>400</v>
      </c>
      <c r="M152" s="109">
        <v>17893</v>
      </c>
      <c r="N152" s="109">
        <v>17893</v>
      </c>
      <c r="O152" s="109"/>
      <c r="P152" s="24">
        <f t="shared" si="64"/>
        <v>400</v>
      </c>
      <c r="Q152" s="109">
        <f t="shared" si="65"/>
        <v>400</v>
      </c>
      <c r="R152" s="89"/>
      <c r="S152" s="89"/>
      <c r="T152" s="109">
        <v>400</v>
      </c>
      <c r="U152" s="109"/>
      <c r="V152" s="89">
        <f t="shared" si="66"/>
        <v>0</v>
      </c>
      <c r="W152" s="109"/>
      <c r="X152" s="109"/>
      <c r="Y152" s="109"/>
      <c r="Z152" s="308">
        <f t="shared" si="71"/>
        <v>80</v>
      </c>
      <c r="AA152" s="272"/>
      <c r="AB152" s="308">
        <f t="shared" si="72"/>
        <v>200</v>
      </c>
      <c r="AC152" s="272"/>
      <c r="AD152" s="304">
        <f t="shared" si="73"/>
        <v>300</v>
      </c>
      <c r="AE152" s="272"/>
      <c r="AF152" s="304">
        <f t="shared" si="74"/>
        <v>400</v>
      </c>
      <c r="AG152" s="82"/>
      <c r="AH152" s="29" t="s">
        <v>1019</v>
      </c>
      <c r="AI152" s="284"/>
    </row>
    <row r="153" spans="1:35" s="65" customFormat="1" ht="118.5" customHeight="1">
      <c r="A153" s="33">
        <v>48</v>
      </c>
      <c r="B153" s="172" t="s">
        <v>399</v>
      </c>
      <c r="C153" s="33" t="s">
        <v>256</v>
      </c>
      <c r="D153" s="30" t="s">
        <v>315</v>
      </c>
      <c r="E153" s="33" t="s">
        <v>96</v>
      </c>
      <c r="F153" s="33">
        <v>7918397</v>
      </c>
      <c r="G153" s="33" t="s">
        <v>358</v>
      </c>
      <c r="H153" s="171" t="s">
        <v>400</v>
      </c>
      <c r="I153" s="109">
        <v>53537</v>
      </c>
      <c r="J153" s="109">
        <v>53537</v>
      </c>
      <c r="K153" s="109"/>
      <c r="L153" s="109">
        <v>5000</v>
      </c>
      <c r="M153" s="109">
        <v>40556</v>
      </c>
      <c r="N153" s="109">
        <v>40556</v>
      </c>
      <c r="O153" s="109"/>
      <c r="P153" s="24">
        <f t="shared" si="64"/>
        <v>5000</v>
      </c>
      <c r="Q153" s="109">
        <f t="shared" si="65"/>
        <v>5000</v>
      </c>
      <c r="R153" s="89"/>
      <c r="S153" s="89"/>
      <c r="T153" s="109">
        <v>5000</v>
      </c>
      <c r="U153" s="109"/>
      <c r="V153" s="89">
        <f t="shared" si="66"/>
        <v>0</v>
      </c>
      <c r="W153" s="109"/>
      <c r="X153" s="109"/>
      <c r="Y153" s="109"/>
      <c r="Z153" s="308">
        <f t="shared" si="71"/>
        <v>1000</v>
      </c>
      <c r="AA153" s="272"/>
      <c r="AB153" s="308">
        <f t="shared" si="72"/>
        <v>2500</v>
      </c>
      <c r="AC153" s="272"/>
      <c r="AD153" s="304">
        <f t="shared" si="73"/>
        <v>3750</v>
      </c>
      <c r="AE153" s="272"/>
      <c r="AF153" s="304">
        <f t="shared" si="74"/>
        <v>5000</v>
      </c>
      <c r="AG153" s="82"/>
      <c r="AH153" s="29" t="s">
        <v>1019</v>
      </c>
      <c r="AI153" s="284"/>
    </row>
    <row r="154" spans="1:35" s="65" customFormat="1" ht="118.5" customHeight="1">
      <c r="A154" s="33">
        <v>49</v>
      </c>
      <c r="B154" s="172" t="s">
        <v>401</v>
      </c>
      <c r="C154" s="33" t="s">
        <v>256</v>
      </c>
      <c r="D154" s="30" t="s">
        <v>315</v>
      </c>
      <c r="E154" s="33" t="s">
        <v>103</v>
      </c>
      <c r="F154" s="33">
        <v>8037724</v>
      </c>
      <c r="G154" s="33" t="s">
        <v>329</v>
      </c>
      <c r="H154" s="171" t="s">
        <v>402</v>
      </c>
      <c r="I154" s="109">
        <v>2896</v>
      </c>
      <c r="J154" s="109">
        <v>2896</v>
      </c>
      <c r="K154" s="109"/>
      <c r="L154" s="109">
        <v>300</v>
      </c>
      <c r="M154" s="109">
        <f>2432+130</f>
        <v>2562</v>
      </c>
      <c r="N154" s="109">
        <f>2432+130</f>
        <v>2562</v>
      </c>
      <c r="O154" s="109"/>
      <c r="P154" s="24">
        <f t="shared" si="64"/>
        <v>300</v>
      </c>
      <c r="Q154" s="109">
        <f t="shared" si="65"/>
        <v>300</v>
      </c>
      <c r="R154" s="89"/>
      <c r="S154" s="89"/>
      <c r="T154" s="109">
        <v>300</v>
      </c>
      <c r="U154" s="109"/>
      <c r="V154" s="89">
        <f t="shared" si="66"/>
        <v>0</v>
      </c>
      <c r="W154" s="109"/>
      <c r="X154" s="109"/>
      <c r="Y154" s="109"/>
      <c r="Z154" s="308">
        <f t="shared" si="71"/>
        <v>60</v>
      </c>
      <c r="AA154" s="272"/>
      <c r="AB154" s="308">
        <f t="shared" si="72"/>
        <v>150</v>
      </c>
      <c r="AC154" s="272"/>
      <c r="AD154" s="304">
        <f t="shared" si="73"/>
        <v>225</v>
      </c>
      <c r="AE154" s="272"/>
      <c r="AF154" s="304">
        <f t="shared" si="74"/>
        <v>300</v>
      </c>
      <c r="AG154" s="82"/>
      <c r="AH154" s="29" t="s">
        <v>1019</v>
      </c>
      <c r="AI154" s="284"/>
    </row>
    <row r="155" spans="1:35" s="65" customFormat="1" ht="118.5" customHeight="1">
      <c r="A155" s="33">
        <v>50</v>
      </c>
      <c r="B155" s="172" t="s">
        <v>403</v>
      </c>
      <c r="C155" s="33" t="s">
        <v>256</v>
      </c>
      <c r="D155" s="30" t="s">
        <v>315</v>
      </c>
      <c r="E155" s="33" t="s">
        <v>103</v>
      </c>
      <c r="F155" s="33">
        <v>8037725</v>
      </c>
      <c r="G155" s="33" t="s">
        <v>329</v>
      </c>
      <c r="H155" s="171" t="s">
        <v>404</v>
      </c>
      <c r="I155" s="109">
        <v>3026</v>
      </c>
      <c r="J155" s="109">
        <v>3026</v>
      </c>
      <c r="K155" s="109"/>
      <c r="L155" s="109">
        <v>300</v>
      </c>
      <c r="M155" s="109">
        <f>2500+148</f>
        <v>2648</v>
      </c>
      <c r="N155" s="109">
        <f>2500+148</f>
        <v>2648</v>
      </c>
      <c r="O155" s="109"/>
      <c r="P155" s="24">
        <f t="shared" si="64"/>
        <v>300</v>
      </c>
      <c r="Q155" s="109">
        <f t="shared" si="65"/>
        <v>300</v>
      </c>
      <c r="R155" s="89"/>
      <c r="S155" s="89"/>
      <c r="T155" s="109">
        <v>300</v>
      </c>
      <c r="U155" s="109"/>
      <c r="V155" s="89">
        <f t="shared" si="66"/>
        <v>0</v>
      </c>
      <c r="W155" s="109"/>
      <c r="X155" s="109"/>
      <c r="Y155" s="109"/>
      <c r="Z155" s="308">
        <f t="shared" si="71"/>
        <v>60</v>
      </c>
      <c r="AA155" s="272"/>
      <c r="AB155" s="308">
        <f t="shared" si="72"/>
        <v>150</v>
      </c>
      <c r="AC155" s="272"/>
      <c r="AD155" s="304">
        <f t="shared" si="73"/>
        <v>225</v>
      </c>
      <c r="AE155" s="272"/>
      <c r="AF155" s="304">
        <f t="shared" si="74"/>
        <v>300</v>
      </c>
      <c r="AG155" s="82"/>
      <c r="AH155" s="29" t="s">
        <v>1019</v>
      </c>
      <c r="AI155" s="284"/>
    </row>
    <row r="156" spans="1:35" s="65" customFormat="1" ht="118.5" customHeight="1">
      <c r="A156" s="33">
        <v>51</v>
      </c>
      <c r="B156" s="172" t="s">
        <v>405</v>
      </c>
      <c r="C156" s="33" t="s">
        <v>256</v>
      </c>
      <c r="D156" s="30" t="s">
        <v>294</v>
      </c>
      <c r="E156" s="33" t="s">
        <v>103</v>
      </c>
      <c r="F156" s="33">
        <v>8107110</v>
      </c>
      <c r="G156" s="33" t="s">
        <v>329</v>
      </c>
      <c r="H156" s="171" t="s">
        <v>406</v>
      </c>
      <c r="I156" s="109">
        <v>4603</v>
      </c>
      <c r="J156" s="109">
        <v>4603</v>
      </c>
      <c r="K156" s="109"/>
      <c r="L156" s="109">
        <v>500</v>
      </c>
      <c r="M156" s="109">
        <v>2170</v>
      </c>
      <c r="N156" s="109">
        <v>2170</v>
      </c>
      <c r="O156" s="109"/>
      <c r="P156" s="24">
        <f t="shared" si="64"/>
        <v>500</v>
      </c>
      <c r="Q156" s="109">
        <f t="shared" si="65"/>
        <v>500</v>
      </c>
      <c r="R156" s="89"/>
      <c r="S156" s="89"/>
      <c r="T156" s="109">
        <v>500</v>
      </c>
      <c r="U156" s="109"/>
      <c r="V156" s="89">
        <f t="shared" si="66"/>
        <v>0</v>
      </c>
      <c r="W156" s="109"/>
      <c r="X156" s="109"/>
      <c r="Y156" s="109"/>
      <c r="Z156" s="308">
        <f t="shared" si="71"/>
        <v>100</v>
      </c>
      <c r="AA156" s="272"/>
      <c r="AB156" s="308">
        <f t="shared" si="72"/>
        <v>250</v>
      </c>
      <c r="AC156" s="272"/>
      <c r="AD156" s="304">
        <f t="shared" si="73"/>
        <v>375</v>
      </c>
      <c r="AE156" s="272"/>
      <c r="AF156" s="304">
        <f t="shared" si="74"/>
        <v>500</v>
      </c>
      <c r="AG156" s="82"/>
      <c r="AH156" s="29" t="s">
        <v>1019</v>
      </c>
      <c r="AI156" s="284"/>
    </row>
    <row r="157" spans="1:35" s="65" customFormat="1" ht="118.5" customHeight="1">
      <c r="A157" s="33">
        <v>52</v>
      </c>
      <c r="B157" s="172" t="s">
        <v>407</v>
      </c>
      <c r="C157" s="33" t="s">
        <v>256</v>
      </c>
      <c r="D157" s="30" t="s">
        <v>352</v>
      </c>
      <c r="E157" s="33" t="s">
        <v>103</v>
      </c>
      <c r="F157" s="33">
        <v>8100933</v>
      </c>
      <c r="G157" s="33" t="s">
        <v>329</v>
      </c>
      <c r="H157" s="171" t="s">
        <v>408</v>
      </c>
      <c r="I157" s="109">
        <v>3874</v>
      </c>
      <c r="J157" s="109">
        <v>3874</v>
      </c>
      <c r="K157" s="109"/>
      <c r="L157" s="109">
        <v>500</v>
      </c>
      <c r="M157" s="109">
        <v>2580</v>
      </c>
      <c r="N157" s="109">
        <v>2580</v>
      </c>
      <c r="O157" s="109"/>
      <c r="P157" s="24">
        <f t="shared" si="64"/>
        <v>500</v>
      </c>
      <c r="Q157" s="109">
        <f t="shared" si="65"/>
        <v>500</v>
      </c>
      <c r="R157" s="89"/>
      <c r="S157" s="89"/>
      <c r="T157" s="109">
        <v>500</v>
      </c>
      <c r="U157" s="109"/>
      <c r="V157" s="89">
        <f t="shared" si="66"/>
        <v>0</v>
      </c>
      <c r="W157" s="109"/>
      <c r="X157" s="109"/>
      <c r="Y157" s="109"/>
      <c r="Z157" s="308">
        <f t="shared" si="71"/>
        <v>100</v>
      </c>
      <c r="AA157" s="272"/>
      <c r="AB157" s="308">
        <f t="shared" si="72"/>
        <v>250</v>
      </c>
      <c r="AC157" s="272"/>
      <c r="AD157" s="304">
        <f t="shared" si="73"/>
        <v>375</v>
      </c>
      <c r="AE157" s="272"/>
      <c r="AF157" s="304">
        <f t="shared" si="74"/>
        <v>500</v>
      </c>
      <c r="AG157" s="82"/>
      <c r="AH157" s="29" t="s">
        <v>1019</v>
      </c>
      <c r="AI157" s="284"/>
    </row>
    <row r="158" spans="1:35" s="65" customFormat="1" ht="118.5" customHeight="1">
      <c r="A158" s="33">
        <v>53</v>
      </c>
      <c r="B158" s="172" t="s">
        <v>409</v>
      </c>
      <c r="C158" s="33" t="s">
        <v>256</v>
      </c>
      <c r="D158" s="30" t="s">
        <v>315</v>
      </c>
      <c r="E158" s="33" t="s">
        <v>103</v>
      </c>
      <c r="F158" s="33">
        <v>8126421</v>
      </c>
      <c r="G158" s="33" t="s">
        <v>104</v>
      </c>
      <c r="H158" s="171" t="s">
        <v>410</v>
      </c>
      <c r="I158" s="109">
        <v>3228</v>
      </c>
      <c r="J158" s="109">
        <v>3228</v>
      </c>
      <c r="K158" s="109"/>
      <c r="L158" s="109">
        <v>300</v>
      </c>
      <c r="M158" s="109">
        <v>2130</v>
      </c>
      <c r="N158" s="109">
        <v>2130</v>
      </c>
      <c r="O158" s="109"/>
      <c r="P158" s="24">
        <f t="shared" si="64"/>
        <v>300</v>
      </c>
      <c r="Q158" s="109">
        <f t="shared" si="65"/>
        <v>300</v>
      </c>
      <c r="R158" s="89"/>
      <c r="S158" s="89"/>
      <c r="T158" s="109">
        <v>300</v>
      </c>
      <c r="U158" s="109"/>
      <c r="V158" s="89">
        <f t="shared" si="66"/>
        <v>0</v>
      </c>
      <c r="W158" s="109"/>
      <c r="X158" s="109"/>
      <c r="Y158" s="109"/>
      <c r="Z158" s="308">
        <f t="shared" si="71"/>
        <v>60</v>
      </c>
      <c r="AA158" s="272"/>
      <c r="AB158" s="308">
        <f t="shared" si="72"/>
        <v>150</v>
      </c>
      <c r="AC158" s="272"/>
      <c r="AD158" s="304">
        <f t="shared" si="73"/>
        <v>225</v>
      </c>
      <c r="AE158" s="272"/>
      <c r="AF158" s="304">
        <f t="shared" si="74"/>
        <v>300</v>
      </c>
      <c r="AG158" s="82"/>
      <c r="AH158" s="29" t="s">
        <v>1019</v>
      </c>
      <c r="AI158" s="284"/>
    </row>
    <row r="159" spans="1:35" s="65" customFormat="1" ht="118.5" customHeight="1">
      <c r="A159" s="33">
        <v>54</v>
      </c>
      <c r="B159" s="172" t="s">
        <v>411</v>
      </c>
      <c r="C159" s="33" t="s">
        <v>256</v>
      </c>
      <c r="D159" s="30" t="s">
        <v>301</v>
      </c>
      <c r="E159" s="33" t="s">
        <v>103</v>
      </c>
      <c r="F159" s="33">
        <v>8117235</v>
      </c>
      <c r="G159" s="33" t="s">
        <v>104</v>
      </c>
      <c r="H159" s="171" t="s">
        <v>412</v>
      </c>
      <c r="I159" s="109">
        <v>2916</v>
      </c>
      <c r="J159" s="109">
        <v>2916</v>
      </c>
      <c r="K159" s="109"/>
      <c r="L159" s="109">
        <v>200</v>
      </c>
      <c r="M159" s="109">
        <v>2400</v>
      </c>
      <c r="N159" s="109">
        <v>2400</v>
      </c>
      <c r="O159" s="109"/>
      <c r="P159" s="24">
        <f t="shared" si="64"/>
        <v>200</v>
      </c>
      <c r="Q159" s="109">
        <f t="shared" si="65"/>
        <v>200</v>
      </c>
      <c r="R159" s="89"/>
      <c r="S159" s="89"/>
      <c r="T159" s="109">
        <v>200</v>
      </c>
      <c r="U159" s="109"/>
      <c r="V159" s="89">
        <f t="shared" si="66"/>
        <v>0</v>
      </c>
      <c r="W159" s="109"/>
      <c r="X159" s="109"/>
      <c r="Y159" s="109"/>
      <c r="Z159" s="308">
        <f t="shared" si="71"/>
        <v>40</v>
      </c>
      <c r="AA159" s="272"/>
      <c r="AB159" s="308">
        <f t="shared" si="72"/>
        <v>100</v>
      </c>
      <c r="AC159" s="272"/>
      <c r="AD159" s="304">
        <f t="shared" si="73"/>
        <v>150</v>
      </c>
      <c r="AE159" s="272"/>
      <c r="AF159" s="304">
        <f t="shared" si="74"/>
        <v>200</v>
      </c>
      <c r="AG159" s="82"/>
      <c r="AH159" s="29" t="s">
        <v>1019</v>
      </c>
      <c r="AI159" s="284"/>
    </row>
    <row r="160" spans="1:35" s="65" customFormat="1" ht="118.5" customHeight="1">
      <c r="A160" s="33">
        <v>55</v>
      </c>
      <c r="B160" s="172" t="s">
        <v>413</v>
      </c>
      <c r="C160" s="33" t="s">
        <v>256</v>
      </c>
      <c r="D160" s="30" t="s">
        <v>315</v>
      </c>
      <c r="E160" s="33" t="s">
        <v>103</v>
      </c>
      <c r="F160" s="33">
        <v>8126446</v>
      </c>
      <c r="G160" s="33" t="s">
        <v>104</v>
      </c>
      <c r="H160" s="171" t="s">
        <v>414</v>
      </c>
      <c r="I160" s="109">
        <v>3918</v>
      </c>
      <c r="J160" s="109">
        <v>3918</v>
      </c>
      <c r="K160" s="109"/>
      <c r="L160" s="109">
        <v>198</v>
      </c>
      <c r="M160" s="109">
        <v>2920</v>
      </c>
      <c r="N160" s="109">
        <v>2920</v>
      </c>
      <c r="O160" s="109"/>
      <c r="P160" s="24">
        <f t="shared" si="64"/>
        <v>198</v>
      </c>
      <c r="Q160" s="109">
        <f t="shared" si="65"/>
        <v>198</v>
      </c>
      <c r="R160" s="89"/>
      <c r="S160" s="89"/>
      <c r="T160" s="109">
        <v>198</v>
      </c>
      <c r="U160" s="109"/>
      <c r="V160" s="89">
        <f t="shared" si="66"/>
        <v>0</v>
      </c>
      <c r="W160" s="109"/>
      <c r="X160" s="109"/>
      <c r="Y160" s="109"/>
      <c r="Z160" s="308">
        <f t="shared" si="71"/>
        <v>39.6</v>
      </c>
      <c r="AA160" s="272"/>
      <c r="AB160" s="308">
        <f t="shared" si="72"/>
        <v>99</v>
      </c>
      <c r="AC160" s="272"/>
      <c r="AD160" s="304">
        <f t="shared" si="73"/>
        <v>148.5</v>
      </c>
      <c r="AE160" s="272"/>
      <c r="AF160" s="304">
        <f t="shared" si="74"/>
        <v>198</v>
      </c>
      <c r="AG160" s="82"/>
      <c r="AH160" s="29" t="s">
        <v>1019</v>
      </c>
      <c r="AI160" s="284"/>
    </row>
    <row r="161" spans="1:35" s="65" customFormat="1" ht="61.5" customHeight="1">
      <c r="A161" s="33">
        <v>56</v>
      </c>
      <c r="B161" s="87" t="s">
        <v>415</v>
      </c>
      <c r="C161" s="33" t="s">
        <v>416</v>
      </c>
      <c r="D161" s="176" t="s">
        <v>315</v>
      </c>
      <c r="E161" s="47" t="s">
        <v>103</v>
      </c>
      <c r="F161" s="157">
        <v>7916174</v>
      </c>
      <c r="G161" s="1" t="s">
        <v>358</v>
      </c>
      <c r="H161" s="175" t="s">
        <v>417</v>
      </c>
      <c r="I161" s="173">
        <v>584</v>
      </c>
      <c r="J161" s="174">
        <v>584</v>
      </c>
      <c r="K161" s="174"/>
      <c r="L161" s="109">
        <v>10</v>
      </c>
      <c r="M161" s="143">
        <v>539</v>
      </c>
      <c r="N161" s="143">
        <v>539</v>
      </c>
      <c r="O161" s="143"/>
      <c r="P161" s="24">
        <f t="shared" si="64"/>
        <v>10</v>
      </c>
      <c r="Q161" s="109">
        <f t="shared" si="65"/>
        <v>10</v>
      </c>
      <c r="R161" s="89"/>
      <c r="S161" s="89"/>
      <c r="T161" s="109">
        <v>10</v>
      </c>
      <c r="U161" s="109"/>
      <c r="V161" s="89">
        <f t="shared" si="66"/>
        <v>0</v>
      </c>
      <c r="W161" s="109"/>
      <c r="X161" s="109"/>
      <c r="Y161" s="109"/>
      <c r="Z161" s="308">
        <f t="shared" si="71"/>
        <v>2</v>
      </c>
      <c r="AA161" s="272"/>
      <c r="AB161" s="308">
        <f t="shared" si="72"/>
        <v>5</v>
      </c>
      <c r="AC161" s="272"/>
      <c r="AD161" s="304">
        <f t="shared" si="73"/>
        <v>7.5</v>
      </c>
      <c r="AE161" s="272"/>
      <c r="AF161" s="304">
        <f t="shared" si="74"/>
        <v>10</v>
      </c>
      <c r="AG161" s="82"/>
      <c r="AH161" s="29" t="s">
        <v>1019</v>
      </c>
      <c r="AI161" s="284"/>
    </row>
    <row r="162" spans="1:35" s="65" customFormat="1" ht="62.4">
      <c r="A162" s="33">
        <v>57</v>
      </c>
      <c r="B162" s="87" t="s">
        <v>418</v>
      </c>
      <c r="C162" s="33" t="s">
        <v>1088</v>
      </c>
      <c r="D162" s="176" t="s">
        <v>315</v>
      </c>
      <c r="E162" s="47" t="s">
        <v>103</v>
      </c>
      <c r="F162" s="157">
        <v>7948568</v>
      </c>
      <c r="G162" s="1" t="s">
        <v>358</v>
      </c>
      <c r="H162" s="175" t="s">
        <v>419</v>
      </c>
      <c r="I162" s="173">
        <v>1058</v>
      </c>
      <c r="J162" s="174">
        <v>1058</v>
      </c>
      <c r="K162" s="174"/>
      <c r="L162" s="109">
        <v>10</v>
      </c>
      <c r="M162" s="143">
        <v>910</v>
      </c>
      <c r="N162" s="143">
        <v>910</v>
      </c>
      <c r="O162" s="143"/>
      <c r="P162" s="24">
        <f t="shared" si="64"/>
        <v>10</v>
      </c>
      <c r="Q162" s="109">
        <f t="shared" si="65"/>
        <v>10</v>
      </c>
      <c r="R162" s="109">
        <v>10</v>
      </c>
      <c r="S162" s="89"/>
      <c r="T162" s="89"/>
      <c r="U162" s="89"/>
      <c r="V162" s="89">
        <f t="shared" si="66"/>
        <v>0</v>
      </c>
      <c r="W162" s="89"/>
      <c r="X162" s="89"/>
      <c r="Y162" s="89"/>
      <c r="Z162" s="308">
        <f t="shared" si="71"/>
        <v>2</v>
      </c>
      <c r="AA162" s="272"/>
      <c r="AB162" s="308">
        <f t="shared" si="72"/>
        <v>5</v>
      </c>
      <c r="AC162" s="272"/>
      <c r="AD162" s="304">
        <f t="shared" si="73"/>
        <v>7.5</v>
      </c>
      <c r="AE162" s="272"/>
      <c r="AF162" s="304">
        <f t="shared" si="74"/>
        <v>10</v>
      </c>
      <c r="AG162" s="82"/>
      <c r="AH162" s="29" t="s">
        <v>1019</v>
      </c>
      <c r="AI162" s="284"/>
    </row>
    <row r="163" spans="1:35" s="65" customFormat="1" ht="62.4">
      <c r="A163" s="33">
        <v>58</v>
      </c>
      <c r="B163" s="87" t="s">
        <v>420</v>
      </c>
      <c r="C163" s="33" t="s">
        <v>1088</v>
      </c>
      <c r="D163" s="176" t="s">
        <v>301</v>
      </c>
      <c r="E163" s="47" t="s">
        <v>103</v>
      </c>
      <c r="F163" s="157">
        <v>7960718</v>
      </c>
      <c r="G163" s="1" t="s">
        <v>339</v>
      </c>
      <c r="H163" s="175" t="s">
        <v>421</v>
      </c>
      <c r="I163" s="173">
        <v>2289</v>
      </c>
      <c r="J163" s="174">
        <v>2289</v>
      </c>
      <c r="K163" s="174"/>
      <c r="L163" s="109">
        <v>19</v>
      </c>
      <c r="M163" s="143">
        <v>2146</v>
      </c>
      <c r="N163" s="143">
        <v>2146</v>
      </c>
      <c r="O163" s="143"/>
      <c r="P163" s="24">
        <f t="shared" si="64"/>
        <v>19</v>
      </c>
      <c r="Q163" s="109">
        <f t="shared" si="65"/>
        <v>19</v>
      </c>
      <c r="R163" s="109">
        <v>19</v>
      </c>
      <c r="S163" s="89"/>
      <c r="T163" s="89"/>
      <c r="U163" s="89"/>
      <c r="V163" s="89">
        <f t="shared" si="66"/>
        <v>0</v>
      </c>
      <c r="W163" s="89"/>
      <c r="X163" s="89"/>
      <c r="Y163" s="89"/>
      <c r="Z163" s="308">
        <f t="shared" si="71"/>
        <v>3.8000000000000003</v>
      </c>
      <c r="AA163" s="272"/>
      <c r="AB163" s="308">
        <f t="shared" si="72"/>
        <v>9.5</v>
      </c>
      <c r="AC163" s="272"/>
      <c r="AD163" s="304">
        <f t="shared" si="73"/>
        <v>14.25</v>
      </c>
      <c r="AE163" s="272"/>
      <c r="AF163" s="304">
        <f t="shared" si="74"/>
        <v>19</v>
      </c>
      <c r="AG163" s="82"/>
      <c r="AH163" s="29" t="s">
        <v>1019</v>
      </c>
      <c r="AI163" s="284"/>
    </row>
    <row r="164" spans="1:35" s="65" customFormat="1" ht="62.4">
      <c r="A164" s="33">
        <v>59</v>
      </c>
      <c r="B164" s="87" t="s">
        <v>422</v>
      </c>
      <c r="C164" s="33" t="s">
        <v>1088</v>
      </c>
      <c r="D164" s="176" t="s">
        <v>315</v>
      </c>
      <c r="E164" s="47" t="s">
        <v>103</v>
      </c>
      <c r="F164" s="157">
        <v>8035915</v>
      </c>
      <c r="G164" s="1" t="s">
        <v>358</v>
      </c>
      <c r="H164" s="175" t="s">
        <v>423</v>
      </c>
      <c r="I164" s="173">
        <v>4409</v>
      </c>
      <c r="J164" s="174">
        <v>4409</v>
      </c>
      <c r="K164" s="174"/>
      <c r="L164" s="109">
        <v>20</v>
      </c>
      <c r="M164" s="143">
        <v>3993</v>
      </c>
      <c r="N164" s="143">
        <v>3993</v>
      </c>
      <c r="O164" s="143"/>
      <c r="P164" s="24">
        <f t="shared" si="64"/>
        <v>20</v>
      </c>
      <c r="Q164" s="109">
        <f t="shared" si="65"/>
        <v>20</v>
      </c>
      <c r="R164" s="109">
        <v>20</v>
      </c>
      <c r="S164" s="89"/>
      <c r="T164" s="89"/>
      <c r="U164" s="89"/>
      <c r="V164" s="89">
        <f t="shared" si="66"/>
        <v>0</v>
      </c>
      <c r="W164" s="89"/>
      <c r="X164" s="89"/>
      <c r="Y164" s="89"/>
      <c r="Z164" s="308">
        <f t="shared" si="71"/>
        <v>4</v>
      </c>
      <c r="AA164" s="272"/>
      <c r="AB164" s="308">
        <f t="shared" si="72"/>
        <v>10</v>
      </c>
      <c r="AC164" s="272"/>
      <c r="AD164" s="304">
        <f t="shared" si="73"/>
        <v>15</v>
      </c>
      <c r="AE164" s="272"/>
      <c r="AF164" s="304">
        <f t="shared" si="74"/>
        <v>20</v>
      </c>
      <c r="AG164" s="82"/>
      <c r="AH164" s="29" t="s">
        <v>1019</v>
      </c>
      <c r="AI164" s="284"/>
    </row>
    <row r="165" spans="1:35" s="65" customFormat="1" ht="114.6" customHeight="1">
      <c r="A165" s="33">
        <v>60</v>
      </c>
      <c r="B165" s="87" t="s">
        <v>424</v>
      </c>
      <c r="C165" s="33" t="s">
        <v>1088</v>
      </c>
      <c r="D165" s="176" t="s">
        <v>301</v>
      </c>
      <c r="E165" s="47" t="s">
        <v>103</v>
      </c>
      <c r="F165" s="157">
        <v>8087465</v>
      </c>
      <c r="G165" s="1" t="s">
        <v>329</v>
      </c>
      <c r="H165" s="175" t="s">
        <v>425</v>
      </c>
      <c r="I165" s="173">
        <v>915</v>
      </c>
      <c r="J165" s="174">
        <v>915</v>
      </c>
      <c r="K165" s="174"/>
      <c r="L165" s="109">
        <v>20</v>
      </c>
      <c r="M165" s="143">
        <v>774</v>
      </c>
      <c r="N165" s="143">
        <v>774</v>
      </c>
      <c r="O165" s="143"/>
      <c r="P165" s="24">
        <f t="shared" si="64"/>
        <v>20</v>
      </c>
      <c r="Q165" s="109">
        <f t="shared" si="65"/>
        <v>20</v>
      </c>
      <c r="R165" s="109">
        <v>20</v>
      </c>
      <c r="S165" s="89"/>
      <c r="T165" s="89"/>
      <c r="U165" s="89"/>
      <c r="V165" s="89">
        <f t="shared" si="66"/>
        <v>0</v>
      </c>
      <c r="W165" s="89"/>
      <c r="X165" s="89"/>
      <c r="Y165" s="89"/>
      <c r="Z165" s="308">
        <f t="shared" si="71"/>
        <v>4</v>
      </c>
      <c r="AA165" s="272"/>
      <c r="AB165" s="308">
        <f t="shared" si="72"/>
        <v>10</v>
      </c>
      <c r="AC165" s="272"/>
      <c r="AD165" s="304">
        <f t="shared" si="73"/>
        <v>15</v>
      </c>
      <c r="AE165" s="272"/>
      <c r="AF165" s="304">
        <f t="shared" si="74"/>
        <v>20</v>
      </c>
      <c r="AG165" s="82"/>
      <c r="AH165" s="29" t="s">
        <v>1019</v>
      </c>
      <c r="AI165" s="284"/>
    </row>
    <row r="166" spans="1:35" s="65" customFormat="1" ht="62.4">
      <c r="A166" s="33">
        <v>61</v>
      </c>
      <c r="B166" s="87" t="s">
        <v>426</v>
      </c>
      <c r="C166" s="33" t="s">
        <v>1088</v>
      </c>
      <c r="D166" s="176" t="s">
        <v>315</v>
      </c>
      <c r="E166" s="47" t="s">
        <v>103</v>
      </c>
      <c r="F166" s="157">
        <v>7883075</v>
      </c>
      <c r="G166" s="1" t="s">
        <v>329</v>
      </c>
      <c r="H166" s="175" t="s">
        <v>427</v>
      </c>
      <c r="I166" s="173">
        <v>4675</v>
      </c>
      <c r="J166" s="174">
        <v>4675</v>
      </c>
      <c r="K166" s="174"/>
      <c r="L166" s="109">
        <v>25</v>
      </c>
      <c r="M166" s="143">
        <v>4184</v>
      </c>
      <c r="N166" s="143">
        <v>4184</v>
      </c>
      <c r="O166" s="143"/>
      <c r="P166" s="24">
        <f t="shared" si="64"/>
        <v>25</v>
      </c>
      <c r="Q166" s="109">
        <f t="shared" si="65"/>
        <v>25</v>
      </c>
      <c r="R166" s="109">
        <v>25</v>
      </c>
      <c r="S166" s="89"/>
      <c r="T166" s="89"/>
      <c r="U166" s="89"/>
      <c r="V166" s="89">
        <f t="shared" si="66"/>
        <v>0</v>
      </c>
      <c r="W166" s="89"/>
      <c r="X166" s="89"/>
      <c r="Y166" s="89"/>
      <c r="Z166" s="308">
        <f t="shared" si="71"/>
        <v>5</v>
      </c>
      <c r="AA166" s="272"/>
      <c r="AB166" s="308">
        <f t="shared" si="72"/>
        <v>12.5</v>
      </c>
      <c r="AC166" s="272"/>
      <c r="AD166" s="304">
        <f t="shared" si="73"/>
        <v>18.75</v>
      </c>
      <c r="AE166" s="272"/>
      <c r="AF166" s="304">
        <f t="shared" si="74"/>
        <v>25</v>
      </c>
      <c r="AG166" s="82"/>
      <c r="AH166" s="29" t="s">
        <v>1019</v>
      </c>
      <c r="AI166" s="293"/>
    </row>
    <row r="167" spans="1:35" s="65" customFormat="1" ht="48" hidden="1" customHeight="1">
      <c r="A167" s="33"/>
      <c r="B167" s="21" t="s">
        <v>86</v>
      </c>
      <c r="C167" s="33"/>
      <c r="D167" s="176"/>
      <c r="E167" s="47"/>
      <c r="F167" s="157"/>
      <c r="G167" s="1"/>
      <c r="H167" s="175"/>
      <c r="I167" s="173"/>
      <c r="J167" s="174"/>
      <c r="K167" s="174"/>
      <c r="L167" s="109"/>
      <c r="M167" s="143"/>
      <c r="N167" s="143"/>
      <c r="O167" s="143"/>
      <c r="P167" s="24">
        <f t="shared" si="64"/>
        <v>0</v>
      </c>
      <c r="Q167" s="109">
        <f t="shared" si="65"/>
        <v>0</v>
      </c>
      <c r="R167" s="109"/>
      <c r="S167" s="89"/>
      <c r="T167" s="89"/>
      <c r="U167" s="89"/>
      <c r="V167" s="89">
        <f t="shared" si="66"/>
        <v>0</v>
      </c>
      <c r="W167" s="89"/>
      <c r="X167" s="89"/>
      <c r="Y167" s="89"/>
      <c r="Z167" s="297"/>
      <c r="AA167" s="273"/>
      <c r="AB167" s="273"/>
      <c r="AC167" s="273"/>
      <c r="AD167" s="273"/>
      <c r="AE167" s="273"/>
      <c r="AF167" s="82"/>
      <c r="AG167" s="82"/>
      <c r="AH167" s="38"/>
      <c r="AI167" s="284"/>
    </row>
    <row r="168" spans="1:35" s="68" customFormat="1" ht="62.4" customHeight="1">
      <c r="A168" s="22" t="s">
        <v>428</v>
      </c>
      <c r="B168" s="21" t="s">
        <v>429</v>
      </c>
      <c r="C168" s="22"/>
      <c r="D168" s="39"/>
      <c r="E168" s="40"/>
      <c r="F168" s="40"/>
      <c r="G168" s="40"/>
      <c r="H168" s="45"/>
      <c r="I168" s="24">
        <f>SUM(I169:I189)</f>
        <v>708649</v>
      </c>
      <c r="J168" s="24">
        <f t="shared" ref="J168:Y168" si="75">SUM(J169:J189)</f>
        <v>708649</v>
      </c>
      <c r="K168" s="24">
        <f t="shared" si="75"/>
        <v>0</v>
      </c>
      <c r="L168" s="24">
        <f t="shared" si="75"/>
        <v>309674</v>
      </c>
      <c r="M168" s="24">
        <f t="shared" si="75"/>
        <v>328971</v>
      </c>
      <c r="N168" s="24">
        <f t="shared" si="75"/>
        <v>328971</v>
      </c>
      <c r="O168" s="24">
        <f t="shared" si="75"/>
        <v>0</v>
      </c>
      <c r="P168" s="24">
        <f t="shared" si="75"/>
        <v>260153</v>
      </c>
      <c r="Q168" s="24">
        <f t="shared" si="75"/>
        <v>260153</v>
      </c>
      <c r="R168" s="24">
        <f t="shared" si="75"/>
        <v>16300</v>
      </c>
      <c r="S168" s="24">
        <f t="shared" si="75"/>
        <v>198555</v>
      </c>
      <c r="T168" s="24">
        <f t="shared" si="75"/>
        <v>45298</v>
      </c>
      <c r="U168" s="24">
        <f t="shared" si="75"/>
        <v>0</v>
      </c>
      <c r="V168" s="24">
        <f t="shared" si="75"/>
        <v>0</v>
      </c>
      <c r="W168" s="24">
        <f t="shared" si="75"/>
        <v>0</v>
      </c>
      <c r="X168" s="24">
        <f t="shared" si="75"/>
        <v>0</v>
      </c>
      <c r="Y168" s="24">
        <f t="shared" si="75"/>
        <v>0</v>
      </c>
      <c r="Z168" s="303">
        <f t="shared" ref="Z168" si="76">20%*P168</f>
        <v>52030.600000000006</v>
      </c>
      <c r="AA168" s="299"/>
      <c r="AB168" s="303">
        <f t="shared" ref="AB168" si="77">50%*P168</f>
        <v>130076.5</v>
      </c>
      <c r="AC168" s="299"/>
      <c r="AD168" s="306">
        <f t="shared" ref="AD168" si="78">75%*P168</f>
        <v>195114.75</v>
      </c>
      <c r="AE168" s="299"/>
      <c r="AF168" s="306">
        <f t="shared" ref="AF168" si="79">100%*P168</f>
        <v>260153</v>
      </c>
      <c r="AG168" s="83">
        <v>1</v>
      </c>
      <c r="AH168" s="38"/>
      <c r="AI168" s="286"/>
    </row>
    <row r="169" spans="1:35" s="65" customFormat="1" ht="38.25" customHeight="1">
      <c r="A169" s="33" t="s">
        <v>17</v>
      </c>
      <c r="B169" s="21" t="s">
        <v>32</v>
      </c>
      <c r="C169" s="33"/>
      <c r="D169" s="87"/>
      <c r="E169" s="41"/>
      <c r="F169" s="41"/>
      <c r="G169" s="179"/>
      <c r="H169" s="180"/>
      <c r="I169" s="181"/>
      <c r="J169" s="181"/>
      <c r="K169" s="181"/>
      <c r="L169" s="109"/>
      <c r="M169" s="109"/>
      <c r="N169" s="109"/>
      <c r="O169" s="109"/>
      <c r="P169" s="24"/>
      <c r="Q169" s="109">
        <f>SUM(R169:T169)</f>
        <v>0</v>
      </c>
      <c r="R169" s="89"/>
      <c r="S169" s="89"/>
      <c r="T169" s="109"/>
      <c r="U169" s="109"/>
      <c r="V169" s="109"/>
      <c r="W169" s="109"/>
      <c r="X169" s="109"/>
      <c r="Y169" s="109"/>
      <c r="Z169" s="271"/>
      <c r="AA169" s="273"/>
      <c r="AB169" s="273"/>
      <c r="AC169" s="273"/>
      <c r="AD169" s="273"/>
      <c r="AE169" s="273"/>
      <c r="AF169" s="82"/>
      <c r="AG169" s="82"/>
      <c r="AH169" s="38"/>
      <c r="AI169" s="284"/>
    </row>
    <row r="170" spans="1:35" s="65" customFormat="1" ht="48.75" customHeight="1">
      <c r="A170" s="33">
        <v>1</v>
      </c>
      <c r="B170" s="87" t="s">
        <v>430</v>
      </c>
      <c r="C170" s="33"/>
      <c r="D170" s="87" t="s">
        <v>114</v>
      </c>
      <c r="E170" s="41" t="s">
        <v>103</v>
      </c>
      <c r="F170" s="41">
        <v>8091302</v>
      </c>
      <c r="G170" s="179" t="s">
        <v>104</v>
      </c>
      <c r="H170" s="180" t="s">
        <v>431</v>
      </c>
      <c r="I170" s="181">
        <v>142165</v>
      </c>
      <c r="J170" s="181">
        <v>142165</v>
      </c>
      <c r="K170" s="181"/>
      <c r="L170" s="182">
        <f>J170-M170</f>
        <v>141380</v>
      </c>
      <c r="M170" s="109">
        <v>785</v>
      </c>
      <c r="N170" s="109">
        <v>785</v>
      </c>
      <c r="O170" s="109"/>
      <c r="P170" s="24">
        <f>Q170+V170</f>
        <v>100000</v>
      </c>
      <c r="Q170" s="109">
        <f>SUM(R170:U170)</f>
        <v>100000</v>
      </c>
      <c r="R170" s="89"/>
      <c r="S170" s="89">
        <v>100000</v>
      </c>
      <c r="T170" s="109"/>
      <c r="U170" s="109"/>
      <c r="V170" s="109">
        <f>SUM(W170:Y170)</f>
        <v>0</v>
      </c>
      <c r="W170" s="109"/>
      <c r="X170" s="109"/>
      <c r="Y170" s="109"/>
      <c r="Z170" s="308">
        <f t="shared" ref="Z170" si="80">20%*P170</f>
        <v>20000</v>
      </c>
      <c r="AA170" s="272"/>
      <c r="AB170" s="308">
        <f t="shared" ref="AB170" si="81">50%*P170</f>
        <v>50000</v>
      </c>
      <c r="AC170" s="272"/>
      <c r="AD170" s="304">
        <f t="shared" ref="AD170" si="82">75%*P170</f>
        <v>75000</v>
      </c>
      <c r="AE170" s="272"/>
      <c r="AF170" s="304">
        <f t="shared" ref="AF170" si="83">100%*P170</f>
        <v>100000</v>
      </c>
      <c r="AG170" s="82"/>
      <c r="AH170" s="29" t="s">
        <v>1019</v>
      </c>
      <c r="AI170" s="284"/>
    </row>
    <row r="171" spans="1:35" s="68" customFormat="1" ht="26.4" customHeight="1">
      <c r="A171" s="22" t="s">
        <v>90</v>
      </c>
      <c r="B171" s="21" t="s">
        <v>239</v>
      </c>
      <c r="C171" s="22"/>
      <c r="D171" s="21"/>
      <c r="E171" s="22"/>
      <c r="F171" s="22"/>
      <c r="G171" s="22"/>
      <c r="H171" s="183"/>
      <c r="I171" s="24"/>
      <c r="J171" s="24"/>
      <c r="K171" s="24"/>
      <c r="L171" s="24">
        <f t="shared" ref="L171:L239" si="84">J171-N171</f>
        <v>0</v>
      </c>
      <c r="M171" s="24"/>
      <c r="N171" s="24"/>
      <c r="O171" s="24"/>
      <c r="P171" s="24">
        <f t="shared" ref="P171:P189" si="85">Q171+V171</f>
        <v>0</v>
      </c>
      <c r="Q171" s="109">
        <f t="shared" ref="Q171:Q189" si="86">SUM(R171:U171)</f>
        <v>0</v>
      </c>
      <c r="R171" s="27"/>
      <c r="S171" s="27"/>
      <c r="T171" s="27"/>
      <c r="U171" s="27"/>
      <c r="V171" s="109">
        <f t="shared" ref="V171:V189" si="87">SUM(W171:Y171)</f>
        <v>0</v>
      </c>
      <c r="W171" s="27"/>
      <c r="X171" s="27"/>
      <c r="Y171" s="27"/>
      <c r="Z171" s="297"/>
      <c r="AA171" s="298"/>
      <c r="AB171" s="298"/>
      <c r="AC171" s="298"/>
      <c r="AD171" s="298"/>
      <c r="AE171" s="298"/>
      <c r="AF171" s="83"/>
      <c r="AG171" s="83"/>
      <c r="AH171" s="38"/>
      <c r="AI171" s="284"/>
    </row>
    <row r="172" spans="1:35" s="65" customFormat="1" ht="46.8">
      <c r="A172" s="33">
        <v>2</v>
      </c>
      <c r="B172" s="87" t="s">
        <v>35</v>
      </c>
      <c r="C172" s="33" t="s">
        <v>130</v>
      </c>
      <c r="D172" s="87" t="s">
        <v>114</v>
      </c>
      <c r="E172" s="41" t="s">
        <v>103</v>
      </c>
      <c r="F172" s="41">
        <v>7963631</v>
      </c>
      <c r="G172" s="179" t="s">
        <v>109</v>
      </c>
      <c r="H172" s="180" t="s">
        <v>432</v>
      </c>
      <c r="I172" s="181">
        <v>77852</v>
      </c>
      <c r="J172" s="181">
        <v>77852</v>
      </c>
      <c r="K172" s="181"/>
      <c r="L172" s="109">
        <f t="shared" si="84"/>
        <v>54841</v>
      </c>
      <c r="M172" s="109">
        <v>23011</v>
      </c>
      <c r="N172" s="109">
        <v>23011</v>
      </c>
      <c r="O172" s="109"/>
      <c r="P172" s="24">
        <f t="shared" si="85"/>
        <v>54841</v>
      </c>
      <c r="Q172" s="109">
        <f t="shared" si="86"/>
        <v>54841</v>
      </c>
      <c r="R172" s="89"/>
      <c r="S172" s="109">
        <v>54841</v>
      </c>
      <c r="T172" s="89"/>
      <c r="U172" s="89"/>
      <c r="V172" s="109">
        <f t="shared" si="87"/>
        <v>0</v>
      </c>
      <c r="W172" s="89"/>
      <c r="X172" s="89"/>
      <c r="Y172" s="89"/>
      <c r="Z172" s="308">
        <f t="shared" ref="Z172:Z176" si="88">20%*P172</f>
        <v>10968.2</v>
      </c>
      <c r="AA172" s="272"/>
      <c r="AB172" s="308">
        <f t="shared" ref="AB172:AB176" si="89">50%*P172</f>
        <v>27420.5</v>
      </c>
      <c r="AC172" s="272"/>
      <c r="AD172" s="304">
        <f t="shared" ref="AD172:AD176" si="90">75%*P172</f>
        <v>41130.75</v>
      </c>
      <c r="AE172" s="272"/>
      <c r="AF172" s="304">
        <f t="shared" ref="AF172:AF176" si="91">100%*P172</f>
        <v>54841</v>
      </c>
      <c r="AG172" s="82"/>
      <c r="AH172" s="29" t="s">
        <v>1019</v>
      </c>
      <c r="AI172" s="284"/>
    </row>
    <row r="173" spans="1:35" s="65" customFormat="1" ht="62.4">
      <c r="A173" s="33">
        <v>3</v>
      </c>
      <c r="B173" s="87" t="s">
        <v>433</v>
      </c>
      <c r="C173" s="33" t="s">
        <v>130</v>
      </c>
      <c r="D173" s="87" t="s">
        <v>434</v>
      </c>
      <c r="E173" s="41" t="s">
        <v>103</v>
      </c>
      <c r="F173" s="41">
        <v>8077743</v>
      </c>
      <c r="G173" s="179" t="s">
        <v>152</v>
      </c>
      <c r="H173" s="180" t="s">
        <v>435</v>
      </c>
      <c r="I173" s="181">
        <v>79667</v>
      </c>
      <c r="J173" s="181">
        <v>79667</v>
      </c>
      <c r="K173" s="181"/>
      <c r="L173" s="109">
        <f t="shared" si="84"/>
        <v>40494</v>
      </c>
      <c r="M173" s="109">
        <v>39173</v>
      </c>
      <c r="N173" s="109">
        <v>39173</v>
      </c>
      <c r="O173" s="109"/>
      <c r="P173" s="24">
        <f t="shared" si="85"/>
        <v>40494</v>
      </c>
      <c r="Q173" s="109">
        <f t="shared" si="86"/>
        <v>40494</v>
      </c>
      <c r="R173" s="89"/>
      <c r="S173" s="109">
        <v>40494</v>
      </c>
      <c r="T173" s="89"/>
      <c r="U173" s="89"/>
      <c r="V173" s="109">
        <f t="shared" si="87"/>
        <v>0</v>
      </c>
      <c r="W173" s="89"/>
      <c r="X173" s="89"/>
      <c r="Y173" s="89"/>
      <c r="Z173" s="308">
        <f t="shared" si="88"/>
        <v>8098.8</v>
      </c>
      <c r="AA173" s="272"/>
      <c r="AB173" s="308">
        <f t="shared" si="89"/>
        <v>20247</v>
      </c>
      <c r="AC173" s="272"/>
      <c r="AD173" s="304">
        <f t="shared" si="90"/>
        <v>30370.5</v>
      </c>
      <c r="AE173" s="272"/>
      <c r="AF173" s="304">
        <f t="shared" si="91"/>
        <v>40494</v>
      </c>
      <c r="AG173" s="82"/>
      <c r="AH173" s="29" t="s">
        <v>1019</v>
      </c>
      <c r="AI173" s="284"/>
    </row>
    <row r="174" spans="1:35" s="65" customFormat="1" ht="99.6" customHeight="1">
      <c r="A174" s="33">
        <v>4</v>
      </c>
      <c r="B174" s="87" t="s">
        <v>436</v>
      </c>
      <c r="C174" s="33" t="s">
        <v>256</v>
      </c>
      <c r="D174" s="87" t="s">
        <v>437</v>
      </c>
      <c r="E174" s="41" t="s">
        <v>103</v>
      </c>
      <c r="F174" s="41">
        <v>8090745</v>
      </c>
      <c r="G174" s="179" t="s">
        <v>237</v>
      </c>
      <c r="H174" s="180" t="s">
        <v>438</v>
      </c>
      <c r="I174" s="181">
        <v>24013</v>
      </c>
      <c r="J174" s="181">
        <v>24013</v>
      </c>
      <c r="K174" s="181"/>
      <c r="L174" s="109">
        <f t="shared" si="84"/>
        <v>8763</v>
      </c>
      <c r="M174" s="109">
        <v>15250</v>
      </c>
      <c r="N174" s="109">
        <v>15250</v>
      </c>
      <c r="O174" s="109"/>
      <c r="P174" s="24">
        <f t="shared" si="85"/>
        <v>7000</v>
      </c>
      <c r="Q174" s="109">
        <f t="shared" si="86"/>
        <v>7000</v>
      </c>
      <c r="R174" s="89"/>
      <c r="S174" s="89"/>
      <c r="T174" s="109">
        <v>7000</v>
      </c>
      <c r="U174" s="109"/>
      <c r="V174" s="109">
        <f t="shared" si="87"/>
        <v>0</v>
      </c>
      <c r="W174" s="109"/>
      <c r="X174" s="109"/>
      <c r="Y174" s="109"/>
      <c r="Z174" s="308">
        <f t="shared" si="88"/>
        <v>1400</v>
      </c>
      <c r="AA174" s="272"/>
      <c r="AB174" s="308">
        <f t="shared" si="89"/>
        <v>3500</v>
      </c>
      <c r="AC174" s="272"/>
      <c r="AD174" s="304">
        <f t="shared" si="90"/>
        <v>5250</v>
      </c>
      <c r="AE174" s="272"/>
      <c r="AF174" s="304">
        <f t="shared" si="91"/>
        <v>7000</v>
      </c>
      <c r="AG174" s="82"/>
      <c r="AH174" s="29" t="s">
        <v>1019</v>
      </c>
      <c r="AI174" s="284"/>
    </row>
    <row r="175" spans="1:35" s="65" customFormat="1" ht="133.5" customHeight="1">
      <c r="A175" s="33">
        <v>5</v>
      </c>
      <c r="B175" s="87" t="s">
        <v>439</v>
      </c>
      <c r="C175" s="33" t="s">
        <v>256</v>
      </c>
      <c r="D175" s="87" t="s">
        <v>437</v>
      </c>
      <c r="E175" s="41" t="s">
        <v>103</v>
      </c>
      <c r="F175" s="41">
        <v>8090743</v>
      </c>
      <c r="G175" s="179" t="s">
        <v>237</v>
      </c>
      <c r="H175" s="180" t="s">
        <v>440</v>
      </c>
      <c r="I175" s="181">
        <v>22591</v>
      </c>
      <c r="J175" s="181">
        <v>22591</v>
      </c>
      <c r="K175" s="181"/>
      <c r="L175" s="109">
        <f t="shared" si="84"/>
        <v>12341</v>
      </c>
      <c r="M175" s="109">
        <v>10250</v>
      </c>
      <c r="N175" s="109">
        <v>10250</v>
      </c>
      <c r="O175" s="109"/>
      <c r="P175" s="24">
        <f t="shared" si="85"/>
        <v>9000</v>
      </c>
      <c r="Q175" s="109">
        <f t="shared" si="86"/>
        <v>9000</v>
      </c>
      <c r="R175" s="89"/>
      <c r="S175" s="89"/>
      <c r="T175" s="109">
        <v>9000</v>
      </c>
      <c r="U175" s="109"/>
      <c r="V175" s="109">
        <f t="shared" si="87"/>
        <v>0</v>
      </c>
      <c r="W175" s="109"/>
      <c r="X175" s="109"/>
      <c r="Y175" s="109"/>
      <c r="Z175" s="308">
        <f t="shared" si="88"/>
        <v>1800</v>
      </c>
      <c r="AA175" s="272"/>
      <c r="AB175" s="308">
        <f t="shared" si="89"/>
        <v>4500</v>
      </c>
      <c r="AC175" s="272"/>
      <c r="AD175" s="304">
        <f t="shared" si="90"/>
        <v>6750</v>
      </c>
      <c r="AE175" s="272"/>
      <c r="AF175" s="304">
        <f t="shared" si="91"/>
        <v>9000</v>
      </c>
      <c r="AG175" s="82"/>
      <c r="AH175" s="29" t="s">
        <v>1019</v>
      </c>
      <c r="AI175" s="284"/>
    </row>
    <row r="176" spans="1:35" s="65" customFormat="1" ht="103.5" customHeight="1">
      <c r="A176" s="33">
        <v>6</v>
      </c>
      <c r="B176" s="87" t="s">
        <v>62</v>
      </c>
      <c r="C176" s="33" t="s">
        <v>256</v>
      </c>
      <c r="D176" s="87" t="s">
        <v>437</v>
      </c>
      <c r="E176" s="41" t="s">
        <v>96</v>
      </c>
      <c r="F176" s="41">
        <v>7932934</v>
      </c>
      <c r="G176" s="179" t="s">
        <v>237</v>
      </c>
      <c r="H176" s="180" t="s">
        <v>441</v>
      </c>
      <c r="I176" s="181">
        <v>63037</v>
      </c>
      <c r="J176" s="181">
        <v>63037</v>
      </c>
      <c r="K176" s="181"/>
      <c r="L176" s="109">
        <f t="shared" si="84"/>
        <v>26292</v>
      </c>
      <c r="M176" s="109">
        <v>36745</v>
      </c>
      <c r="N176" s="109">
        <v>36745</v>
      </c>
      <c r="O176" s="109"/>
      <c r="P176" s="24">
        <f t="shared" si="85"/>
        <v>23255</v>
      </c>
      <c r="Q176" s="109">
        <f t="shared" si="86"/>
        <v>23255</v>
      </c>
      <c r="R176" s="89"/>
      <c r="S176" s="89"/>
      <c r="T176" s="109">
        <v>23255</v>
      </c>
      <c r="U176" s="109"/>
      <c r="V176" s="109">
        <f t="shared" si="87"/>
        <v>0</v>
      </c>
      <c r="W176" s="109"/>
      <c r="X176" s="109"/>
      <c r="Y176" s="109"/>
      <c r="Z176" s="308">
        <f t="shared" si="88"/>
        <v>4651</v>
      </c>
      <c r="AA176" s="272"/>
      <c r="AB176" s="308">
        <f t="shared" si="89"/>
        <v>11627.5</v>
      </c>
      <c r="AC176" s="272"/>
      <c r="AD176" s="304">
        <f t="shared" si="90"/>
        <v>17441.25</v>
      </c>
      <c r="AE176" s="272"/>
      <c r="AF176" s="304">
        <f t="shared" si="91"/>
        <v>23255</v>
      </c>
      <c r="AG176" s="82"/>
      <c r="AH176" s="29" t="s">
        <v>1019</v>
      </c>
      <c r="AI176" s="284"/>
    </row>
    <row r="177" spans="1:35" s="68" customFormat="1" ht="30" customHeight="1">
      <c r="A177" s="22" t="s">
        <v>111</v>
      </c>
      <c r="B177" s="51" t="s">
        <v>319</v>
      </c>
      <c r="C177" s="22"/>
      <c r="D177" s="39"/>
      <c r="E177" s="40"/>
      <c r="F177" s="40"/>
      <c r="G177" s="40"/>
      <c r="H177" s="45"/>
      <c r="I177" s="27"/>
      <c r="J177" s="27"/>
      <c r="K177" s="27"/>
      <c r="L177" s="24">
        <f>J177-N177</f>
        <v>0</v>
      </c>
      <c r="M177" s="27"/>
      <c r="N177" s="27"/>
      <c r="O177" s="27"/>
      <c r="P177" s="24">
        <f t="shared" si="85"/>
        <v>0</v>
      </c>
      <c r="Q177" s="109">
        <f t="shared" si="86"/>
        <v>0</v>
      </c>
      <c r="R177" s="27"/>
      <c r="S177" s="27"/>
      <c r="T177" s="27"/>
      <c r="U177" s="27"/>
      <c r="V177" s="109">
        <f t="shared" si="87"/>
        <v>0</v>
      </c>
      <c r="W177" s="27"/>
      <c r="X177" s="27"/>
      <c r="Y177" s="27"/>
      <c r="Z177" s="297"/>
      <c r="AA177" s="298"/>
      <c r="AB177" s="298"/>
      <c r="AC177" s="298"/>
      <c r="AD177" s="298"/>
      <c r="AE177" s="298"/>
      <c r="AF177" s="83"/>
      <c r="AG177" s="83"/>
      <c r="AH177" s="38"/>
      <c r="AI177" s="284"/>
    </row>
    <row r="178" spans="1:35" s="65" customFormat="1" ht="62.4">
      <c r="A178" s="33">
        <v>7</v>
      </c>
      <c r="B178" s="87" t="s">
        <v>442</v>
      </c>
      <c r="C178" s="33" t="s">
        <v>130</v>
      </c>
      <c r="D178" s="87" t="s">
        <v>434</v>
      </c>
      <c r="E178" s="41" t="s">
        <v>103</v>
      </c>
      <c r="F178" s="41">
        <v>8050313</v>
      </c>
      <c r="G178" s="33" t="s">
        <v>152</v>
      </c>
      <c r="H178" s="116" t="s">
        <v>443</v>
      </c>
      <c r="I178" s="109">
        <f>J178</f>
        <v>55975</v>
      </c>
      <c r="J178" s="109">
        <v>55975</v>
      </c>
      <c r="K178" s="109"/>
      <c r="L178" s="109">
        <v>3263</v>
      </c>
      <c r="M178" s="109">
        <v>25000</v>
      </c>
      <c r="N178" s="109">
        <v>25000</v>
      </c>
      <c r="O178" s="109"/>
      <c r="P178" s="24">
        <f t="shared" si="85"/>
        <v>3263</v>
      </c>
      <c r="Q178" s="109">
        <f t="shared" si="86"/>
        <v>3263</v>
      </c>
      <c r="R178" s="89"/>
      <c r="S178" s="109"/>
      <c r="T178" s="109">
        <v>3263</v>
      </c>
      <c r="U178" s="109"/>
      <c r="V178" s="109">
        <f t="shared" si="87"/>
        <v>0</v>
      </c>
      <c r="W178" s="109"/>
      <c r="X178" s="109"/>
      <c r="Y178" s="109"/>
      <c r="Z178" s="308">
        <f t="shared" ref="Z178:Z188" si="92">20%*P178</f>
        <v>652.6</v>
      </c>
      <c r="AA178" s="272"/>
      <c r="AB178" s="308">
        <f t="shared" ref="AB178:AB188" si="93">50%*P178</f>
        <v>1631.5</v>
      </c>
      <c r="AC178" s="272"/>
      <c r="AD178" s="304">
        <f t="shared" ref="AD178:AD188" si="94">75%*P178</f>
        <v>2447.25</v>
      </c>
      <c r="AE178" s="272"/>
      <c r="AF178" s="304">
        <f t="shared" ref="AF178:AF188" si="95">100%*P178</f>
        <v>3263</v>
      </c>
      <c r="AG178" s="82"/>
      <c r="AH178" s="29" t="s">
        <v>1019</v>
      </c>
      <c r="AI178" s="284"/>
    </row>
    <row r="179" spans="1:35" s="65" customFormat="1" ht="46.8">
      <c r="A179" s="33">
        <v>8</v>
      </c>
      <c r="B179" s="87" t="s">
        <v>444</v>
      </c>
      <c r="C179" s="33" t="s">
        <v>130</v>
      </c>
      <c r="D179" s="87" t="s">
        <v>114</v>
      </c>
      <c r="E179" s="33" t="s">
        <v>103</v>
      </c>
      <c r="F179" s="33">
        <v>7982815</v>
      </c>
      <c r="G179" s="33" t="s">
        <v>152</v>
      </c>
      <c r="H179" s="184" t="s">
        <v>445</v>
      </c>
      <c r="I179" s="109">
        <v>14642</v>
      </c>
      <c r="J179" s="109">
        <v>14642</v>
      </c>
      <c r="K179" s="109"/>
      <c r="L179" s="109">
        <v>300</v>
      </c>
      <c r="M179" s="109">
        <f>N179</f>
        <v>10037</v>
      </c>
      <c r="N179" s="109">
        <v>10037</v>
      </c>
      <c r="O179" s="109"/>
      <c r="P179" s="24">
        <f t="shared" si="85"/>
        <v>300</v>
      </c>
      <c r="Q179" s="109">
        <f t="shared" si="86"/>
        <v>300</v>
      </c>
      <c r="R179" s="89"/>
      <c r="S179" s="109">
        <v>300</v>
      </c>
      <c r="T179" s="89"/>
      <c r="U179" s="89"/>
      <c r="V179" s="109">
        <f t="shared" si="87"/>
        <v>0</v>
      </c>
      <c r="W179" s="89"/>
      <c r="X179" s="89"/>
      <c r="Y179" s="89"/>
      <c r="Z179" s="308">
        <f t="shared" si="92"/>
        <v>60</v>
      </c>
      <c r="AA179" s="272"/>
      <c r="AB179" s="308">
        <f t="shared" si="93"/>
        <v>150</v>
      </c>
      <c r="AC179" s="272"/>
      <c r="AD179" s="304">
        <f t="shared" si="94"/>
        <v>225</v>
      </c>
      <c r="AE179" s="272"/>
      <c r="AF179" s="304">
        <f t="shared" si="95"/>
        <v>300</v>
      </c>
      <c r="AG179" s="82"/>
      <c r="AH179" s="29" t="s">
        <v>1019</v>
      </c>
      <c r="AI179" s="284"/>
    </row>
    <row r="180" spans="1:35" s="65" customFormat="1" ht="46.8">
      <c r="A180" s="33">
        <v>9</v>
      </c>
      <c r="B180" s="87" t="s">
        <v>446</v>
      </c>
      <c r="C180" s="33" t="s">
        <v>130</v>
      </c>
      <c r="D180" s="87" t="s">
        <v>437</v>
      </c>
      <c r="E180" s="33" t="s">
        <v>103</v>
      </c>
      <c r="F180" s="33">
        <v>7982813</v>
      </c>
      <c r="G180" s="33" t="s">
        <v>152</v>
      </c>
      <c r="H180" s="184" t="s">
        <v>447</v>
      </c>
      <c r="I180" s="109">
        <v>12096</v>
      </c>
      <c r="J180" s="109">
        <v>12096</v>
      </c>
      <c r="K180" s="109"/>
      <c r="L180" s="109">
        <v>200</v>
      </c>
      <c r="M180" s="109">
        <f>N180</f>
        <v>8140</v>
      </c>
      <c r="N180" s="109">
        <v>8140</v>
      </c>
      <c r="O180" s="109"/>
      <c r="P180" s="24">
        <f t="shared" si="85"/>
        <v>200</v>
      </c>
      <c r="Q180" s="109">
        <f t="shared" si="86"/>
        <v>200</v>
      </c>
      <c r="R180" s="89"/>
      <c r="S180" s="109">
        <v>200</v>
      </c>
      <c r="T180" s="89"/>
      <c r="U180" s="89"/>
      <c r="V180" s="109">
        <f t="shared" si="87"/>
        <v>0</v>
      </c>
      <c r="W180" s="89"/>
      <c r="X180" s="89"/>
      <c r="Y180" s="89"/>
      <c r="Z180" s="308">
        <f t="shared" si="92"/>
        <v>40</v>
      </c>
      <c r="AA180" s="272"/>
      <c r="AB180" s="308">
        <f t="shared" si="93"/>
        <v>100</v>
      </c>
      <c r="AC180" s="272"/>
      <c r="AD180" s="304">
        <f t="shared" si="94"/>
        <v>150</v>
      </c>
      <c r="AE180" s="272"/>
      <c r="AF180" s="304">
        <f t="shared" si="95"/>
        <v>200</v>
      </c>
      <c r="AG180" s="82"/>
      <c r="AH180" s="29" t="s">
        <v>1019</v>
      </c>
      <c r="AI180" s="284"/>
    </row>
    <row r="181" spans="1:35" s="65" customFormat="1" ht="62.4">
      <c r="A181" s="33">
        <v>10</v>
      </c>
      <c r="B181" s="87" t="s">
        <v>448</v>
      </c>
      <c r="C181" s="33" t="s">
        <v>130</v>
      </c>
      <c r="D181" s="87" t="s">
        <v>437</v>
      </c>
      <c r="E181" s="33" t="s">
        <v>103</v>
      </c>
      <c r="F181" s="33">
        <v>7982816</v>
      </c>
      <c r="G181" s="33" t="s">
        <v>152</v>
      </c>
      <c r="H181" s="184" t="s">
        <v>449</v>
      </c>
      <c r="I181" s="109">
        <v>13409</v>
      </c>
      <c r="J181" s="109">
        <v>13409</v>
      </c>
      <c r="K181" s="109"/>
      <c r="L181" s="109">
        <v>220</v>
      </c>
      <c r="M181" s="109">
        <f>N181</f>
        <v>10120</v>
      </c>
      <c r="N181" s="109">
        <v>10120</v>
      </c>
      <c r="O181" s="109"/>
      <c r="P181" s="24">
        <f t="shared" si="85"/>
        <v>220</v>
      </c>
      <c r="Q181" s="109">
        <f t="shared" si="86"/>
        <v>220</v>
      </c>
      <c r="R181" s="89"/>
      <c r="S181" s="109">
        <v>220</v>
      </c>
      <c r="T181" s="89"/>
      <c r="U181" s="89"/>
      <c r="V181" s="109">
        <f t="shared" si="87"/>
        <v>0</v>
      </c>
      <c r="W181" s="89"/>
      <c r="X181" s="89"/>
      <c r="Y181" s="89"/>
      <c r="Z181" s="308">
        <f t="shared" si="92"/>
        <v>44</v>
      </c>
      <c r="AA181" s="272"/>
      <c r="AB181" s="308">
        <f t="shared" si="93"/>
        <v>110</v>
      </c>
      <c r="AC181" s="272"/>
      <c r="AD181" s="304">
        <f t="shared" si="94"/>
        <v>165</v>
      </c>
      <c r="AE181" s="272"/>
      <c r="AF181" s="304">
        <f t="shared" si="95"/>
        <v>220</v>
      </c>
      <c r="AG181" s="82"/>
      <c r="AH181" s="29" t="s">
        <v>1019</v>
      </c>
      <c r="AI181" s="284"/>
    </row>
    <row r="182" spans="1:35" s="65" customFormat="1" ht="46.8">
      <c r="A182" s="33">
        <v>11</v>
      </c>
      <c r="B182" s="87" t="s">
        <v>450</v>
      </c>
      <c r="C182" s="33" t="s">
        <v>130</v>
      </c>
      <c r="D182" s="87" t="s">
        <v>114</v>
      </c>
      <c r="E182" s="33" t="s">
        <v>103</v>
      </c>
      <c r="F182" s="33">
        <v>7932941</v>
      </c>
      <c r="G182" s="33" t="s">
        <v>152</v>
      </c>
      <c r="H182" s="184" t="s">
        <v>451</v>
      </c>
      <c r="I182" s="109">
        <v>22887</v>
      </c>
      <c r="J182" s="109">
        <v>22887</v>
      </c>
      <c r="K182" s="109"/>
      <c r="L182" s="109">
        <v>2000</v>
      </c>
      <c r="M182" s="109">
        <v>12341</v>
      </c>
      <c r="N182" s="109">
        <v>12341</v>
      </c>
      <c r="O182" s="109"/>
      <c r="P182" s="24">
        <f t="shared" si="85"/>
        <v>2000</v>
      </c>
      <c r="Q182" s="109">
        <f t="shared" si="86"/>
        <v>2000</v>
      </c>
      <c r="R182" s="89"/>
      <c r="S182" s="109">
        <v>2000</v>
      </c>
      <c r="T182" s="89"/>
      <c r="U182" s="89"/>
      <c r="V182" s="109">
        <f t="shared" si="87"/>
        <v>0</v>
      </c>
      <c r="W182" s="89"/>
      <c r="X182" s="89"/>
      <c r="Y182" s="89"/>
      <c r="Z182" s="308">
        <f t="shared" si="92"/>
        <v>400</v>
      </c>
      <c r="AA182" s="272"/>
      <c r="AB182" s="308">
        <f t="shared" si="93"/>
        <v>1000</v>
      </c>
      <c r="AC182" s="272"/>
      <c r="AD182" s="304">
        <f t="shared" si="94"/>
        <v>1500</v>
      </c>
      <c r="AE182" s="272"/>
      <c r="AF182" s="304">
        <f t="shared" si="95"/>
        <v>2000</v>
      </c>
      <c r="AG182" s="82"/>
      <c r="AH182" s="29" t="s">
        <v>1019</v>
      </c>
      <c r="AI182" s="284"/>
    </row>
    <row r="183" spans="1:35" s="65" customFormat="1" ht="46.8">
      <c r="A183" s="33">
        <v>12</v>
      </c>
      <c r="B183" s="87" t="s">
        <v>452</v>
      </c>
      <c r="C183" s="33" t="s">
        <v>130</v>
      </c>
      <c r="D183" s="87" t="s">
        <v>437</v>
      </c>
      <c r="E183" s="33" t="s">
        <v>103</v>
      </c>
      <c r="F183" s="33">
        <v>7869889</v>
      </c>
      <c r="G183" s="179" t="s">
        <v>104</v>
      </c>
      <c r="H183" s="57" t="s">
        <v>453</v>
      </c>
      <c r="I183" s="109">
        <v>14848</v>
      </c>
      <c r="J183" s="109">
        <v>14848</v>
      </c>
      <c r="K183" s="109"/>
      <c r="L183" s="109">
        <v>500</v>
      </c>
      <c r="M183" s="109">
        <f>N183</f>
        <v>11333</v>
      </c>
      <c r="N183" s="109">
        <v>11333</v>
      </c>
      <c r="O183" s="109"/>
      <c r="P183" s="24">
        <f t="shared" si="85"/>
        <v>500</v>
      </c>
      <c r="Q183" s="109">
        <f t="shared" si="86"/>
        <v>500</v>
      </c>
      <c r="R183" s="89"/>
      <c r="S183" s="109">
        <v>500</v>
      </c>
      <c r="T183" s="89"/>
      <c r="U183" s="89"/>
      <c r="V183" s="109">
        <f t="shared" si="87"/>
        <v>0</v>
      </c>
      <c r="W183" s="89"/>
      <c r="X183" s="89"/>
      <c r="Y183" s="89"/>
      <c r="Z183" s="308">
        <f t="shared" si="92"/>
        <v>100</v>
      </c>
      <c r="AA183" s="272"/>
      <c r="AB183" s="308">
        <f t="shared" si="93"/>
        <v>250</v>
      </c>
      <c r="AC183" s="272"/>
      <c r="AD183" s="304">
        <f t="shared" si="94"/>
        <v>375</v>
      </c>
      <c r="AE183" s="272"/>
      <c r="AF183" s="304">
        <f t="shared" si="95"/>
        <v>500</v>
      </c>
      <c r="AG183" s="82"/>
      <c r="AH183" s="29" t="s">
        <v>1019</v>
      </c>
      <c r="AI183" s="284"/>
    </row>
    <row r="184" spans="1:35" s="65" customFormat="1" ht="133.5" customHeight="1">
      <c r="A184" s="33">
        <v>13</v>
      </c>
      <c r="B184" s="87" t="s">
        <v>454</v>
      </c>
      <c r="C184" s="33" t="s">
        <v>1088</v>
      </c>
      <c r="D184" s="87" t="s">
        <v>437</v>
      </c>
      <c r="E184" s="41" t="s">
        <v>103</v>
      </c>
      <c r="F184" s="41">
        <v>8049784</v>
      </c>
      <c r="G184" s="179" t="s">
        <v>329</v>
      </c>
      <c r="H184" s="180" t="s">
        <v>455</v>
      </c>
      <c r="I184" s="181">
        <v>22920</v>
      </c>
      <c r="J184" s="181">
        <v>22920</v>
      </c>
      <c r="K184" s="181"/>
      <c r="L184" s="109">
        <v>1300</v>
      </c>
      <c r="M184" s="109">
        <v>16500</v>
      </c>
      <c r="N184" s="109">
        <v>16500</v>
      </c>
      <c r="O184" s="109"/>
      <c r="P184" s="24">
        <f t="shared" si="85"/>
        <v>1300</v>
      </c>
      <c r="Q184" s="109">
        <f t="shared" si="86"/>
        <v>1300</v>
      </c>
      <c r="R184" s="89">
        <v>1300</v>
      </c>
      <c r="S184" s="89"/>
      <c r="T184" s="109"/>
      <c r="U184" s="109"/>
      <c r="V184" s="109">
        <f t="shared" si="87"/>
        <v>0</v>
      </c>
      <c r="W184" s="109"/>
      <c r="X184" s="109"/>
      <c r="Y184" s="109"/>
      <c r="Z184" s="308">
        <f t="shared" si="92"/>
        <v>260</v>
      </c>
      <c r="AA184" s="272"/>
      <c r="AB184" s="308">
        <f t="shared" si="93"/>
        <v>650</v>
      </c>
      <c r="AC184" s="272"/>
      <c r="AD184" s="304">
        <f t="shared" si="94"/>
        <v>975</v>
      </c>
      <c r="AE184" s="272"/>
      <c r="AF184" s="304">
        <f t="shared" si="95"/>
        <v>1300</v>
      </c>
      <c r="AG184" s="82"/>
      <c r="AH184" s="29" t="s">
        <v>1019</v>
      </c>
      <c r="AI184" s="284"/>
    </row>
    <row r="185" spans="1:35" s="65" customFormat="1" ht="133.5" customHeight="1">
      <c r="A185" s="33">
        <v>14</v>
      </c>
      <c r="B185" s="87" t="s">
        <v>44</v>
      </c>
      <c r="C185" s="33" t="s">
        <v>1088</v>
      </c>
      <c r="D185" s="87" t="s">
        <v>437</v>
      </c>
      <c r="E185" s="41" t="s">
        <v>96</v>
      </c>
      <c r="F185" s="41">
        <v>7932935</v>
      </c>
      <c r="G185" s="179" t="s">
        <v>295</v>
      </c>
      <c r="H185" s="180" t="s">
        <v>456</v>
      </c>
      <c r="I185" s="181">
        <v>87892</v>
      </c>
      <c r="J185" s="181">
        <v>87892</v>
      </c>
      <c r="K185" s="181"/>
      <c r="L185" s="109">
        <v>15000</v>
      </c>
      <c r="M185" s="109">
        <v>62088</v>
      </c>
      <c r="N185" s="109">
        <v>62088</v>
      </c>
      <c r="O185" s="109"/>
      <c r="P185" s="24">
        <f t="shared" si="85"/>
        <v>15000</v>
      </c>
      <c r="Q185" s="109">
        <f t="shared" si="86"/>
        <v>15000</v>
      </c>
      <c r="R185" s="89">
        <v>15000</v>
      </c>
      <c r="S185" s="89"/>
      <c r="T185" s="109"/>
      <c r="U185" s="109"/>
      <c r="V185" s="109">
        <f t="shared" si="87"/>
        <v>0</v>
      </c>
      <c r="W185" s="109"/>
      <c r="X185" s="109"/>
      <c r="Y185" s="109"/>
      <c r="Z185" s="308">
        <f t="shared" si="92"/>
        <v>3000</v>
      </c>
      <c r="AA185" s="272"/>
      <c r="AB185" s="308">
        <f t="shared" si="93"/>
        <v>7500</v>
      </c>
      <c r="AC185" s="272"/>
      <c r="AD185" s="304">
        <f t="shared" si="94"/>
        <v>11250</v>
      </c>
      <c r="AE185" s="272"/>
      <c r="AF185" s="304">
        <f t="shared" si="95"/>
        <v>15000</v>
      </c>
      <c r="AG185" s="82"/>
      <c r="AH185" s="29" t="s">
        <v>1019</v>
      </c>
      <c r="AI185" s="284"/>
    </row>
    <row r="186" spans="1:35" s="65" customFormat="1" ht="93.6" customHeight="1">
      <c r="A186" s="33">
        <v>15</v>
      </c>
      <c r="B186" s="87" t="s">
        <v>457</v>
      </c>
      <c r="C186" s="33" t="s">
        <v>256</v>
      </c>
      <c r="D186" s="87" t="s">
        <v>114</v>
      </c>
      <c r="E186" s="41" t="s">
        <v>103</v>
      </c>
      <c r="F186" s="41">
        <v>8090742</v>
      </c>
      <c r="G186" s="179" t="s">
        <v>329</v>
      </c>
      <c r="H186" s="180" t="s">
        <v>458</v>
      </c>
      <c r="I186" s="181">
        <v>12511</v>
      </c>
      <c r="J186" s="181">
        <v>12511</v>
      </c>
      <c r="K186" s="181"/>
      <c r="L186" s="109">
        <v>900</v>
      </c>
      <c r="M186" s="109">
        <v>10250</v>
      </c>
      <c r="N186" s="109">
        <v>10250</v>
      </c>
      <c r="O186" s="109"/>
      <c r="P186" s="24">
        <f t="shared" si="85"/>
        <v>900</v>
      </c>
      <c r="Q186" s="109">
        <f t="shared" si="86"/>
        <v>900</v>
      </c>
      <c r="R186" s="89"/>
      <c r="S186" s="89"/>
      <c r="T186" s="109">
        <v>900</v>
      </c>
      <c r="U186" s="109"/>
      <c r="V186" s="109">
        <f t="shared" si="87"/>
        <v>0</v>
      </c>
      <c r="W186" s="109"/>
      <c r="X186" s="109"/>
      <c r="Y186" s="109"/>
      <c r="Z186" s="308">
        <f t="shared" si="92"/>
        <v>180</v>
      </c>
      <c r="AA186" s="272"/>
      <c r="AB186" s="308">
        <f t="shared" si="93"/>
        <v>450</v>
      </c>
      <c r="AC186" s="272"/>
      <c r="AD186" s="304">
        <f t="shared" si="94"/>
        <v>675</v>
      </c>
      <c r="AE186" s="272"/>
      <c r="AF186" s="304">
        <f t="shared" si="95"/>
        <v>900</v>
      </c>
      <c r="AG186" s="82"/>
      <c r="AH186" s="29" t="s">
        <v>1019</v>
      </c>
      <c r="AI186" s="284"/>
    </row>
    <row r="187" spans="1:35" s="65" customFormat="1" ht="94.5" customHeight="1">
      <c r="A187" s="33">
        <v>16</v>
      </c>
      <c r="B187" s="87" t="s">
        <v>459</v>
      </c>
      <c r="C187" s="33" t="s">
        <v>256</v>
      </c>
      <c r="D187" s="87" t="s">
        <v>437</v>
      </c>
      <c r="E187" s="41" t="s">
        <v>103</v>
      </c>
      <c r="F187" s="41">
        <v>8044207</v>
      </c>
      <c r="G187" s="179" t="s">
        <v>329</v>
      </c>
      <c r="H187" s="180" t="s">
        <v>460</v>
      </c>
      <c r="I187" s="181">
        <v>29904</v>
      </c>
      <c r="J187" s="181">
        <v>29904</v>
      </c>
      <c r="K187" s="181"/>
      <c r="L187" s="109">
        <v>1780</v>
      </c>
      <c r="M187" s="109">
        <v>27030</v>
      </c>
      <c r="N187" s="109">
        <v>27030</v>
      </c>
      <c r="O187" s="109"/>
      <c r="P187" s="24">
        <f t="shared" si="85"/>
        <v>1780</v>
      </c>
      <c r="Q187" s="109">
        <f t="shared" si="86"/>
        <v>1780</v>
      </c>
      <c r="R187" s="89"/>
      <c r="S187" s="89"/>
      <c r="T187" s="109">
        <v>1780</v>
      </c>
      <c r="U187" s="109"/>
      <c r="V187" s="109">
        <f t="shared" si="87"/>
        <v>0</v>
      </c>
      <c r="W187" s="109"/>
      <c r="X187" s="109"/>
      <c r="Y187" s="109"/>
      <c r="Z187" s="308">
        <f t="shared" si="92"/>
        <v>356</v>
      </c>
      <c r="AA187" s="272"/>
      <c r="AB187" s="308">
        <f t="shared" si="93"/>
        <v>890</v>
      </c>
      <c r="AC187" s="272"/>
      <c r="AD187" s="304">
        <f t="shared" si="94"/>
        <v>1335</v>
      </c>
      <c r="AE187" s="272"/>
      <c r="AF187" s="304">
        <f t="shared" si="95"/>
        <v>1780</v>
      </c>
      <c r="AG187" s="82"/>
      <c r="AH187" s="29" t="s">
        <v>1019</v>
      </c>
      <c r="AI187" s="284"/>
    </row>
    <row r="188" spans="1:35" s="65" customFormat="1" ht="133.5" customHeight="1">
      <c r="A188" s="33">
        <v>17</v>
      </c>
      <c r="B188" s="87" t="s">
        <v>461</v>
      </c>
      <c r="C188" s="33" t="s">
        <v>256</v>
      </c>
      <c r="D188" s="87" t="s">
        <v>437</v>
      </c>
      <c r="E188" s="41" t="s">
        <v>103</v>
      </c>
      <c r="F188" s="41">
        <v>8090744</v>
      </c>
      <c r="G188" s="179" t="s">
        <v>329</v>
      </c>
      <c r="H188" s="180" t="s">
        <v>462</v>
      </c>
      <c r="I188" s="181">
        <v>12240</v>
      </c>
      <c r="J188" s="181">
        <v>12240</v>
      </c>
      <c r="K188" s="181"/>
      <c r="L188" s="109">
        <v>100</v>
      </c>
      <c r="M188" s="109">
        <f>N188</f>
        <v>10918</v>
      </c>
      <c r="N188" s="109">
        <v>10918</v>
      </c>
      <c r="O188" s="109"/>
      <c r="P188" s="24">
        <f t="shared" si="85"/>
        <v>100</v>
      </c>
      <c r="Q188" s="109">
        <f t="shared" si="86"/>
        <v>100</v>
      </c>
      <c r="R188" s="89"/>
      <c r="S188" s="89"/>
      <c r="T188" s="109">
        <v>100</v>
      </c>
      <c r="U188" s="109"/>
      <c r="V188" s="109">
        <f t="shared" si="87"/>
        <v>0</v>
      </c>
      <c r="W188" s="109"/>
      <c r="X188" s="109"/>
      <c r="Y188" s="109"/>
      <c r="Z188" s="308">
        <f t="shared" si="92"/>
        <v>20</v>
      </c>
      <c r="AA188" s="272"/>
      <c r="AB188" s="308">
        <f t="shared" si="93"/>
        <v>50</v>
      </c>
      <c r="AC188" s="272"/>
      <c r="AD188" s="304">
        <f t="shared" si="94"/>
        <v>75</v>
      </c>
      <c r="AE188" s="272"/>
      <c r="AF188" s="304">
        <f t="shared" si="95"/>
        <v>100</v>
      </c>
      <c r="AG188" s="82"/>
      <c r="AH188" s="29" t="s">
        <v>1019</v>
      </c>
      <c r="AI188" s="284"/>
    </row>
    <row r="189" spans="1:35" s="65" customFormat="1" ht="44.4" hidden="1" customHeight="1">
      <c r="A189" s="33"/>
      <c r="B189" s="87" t="s">
        <v>86</v>
      </c>
      <c r="C189" s="33"/>
      <c r="D189" s="87"/>
      <c r="E189" s="41"/>
      <c r="F189" s="41"/>
      <c r="G189" s="179"/>
      <c r="H189" s="180"/>
      <c r="I189" s="181"/>
      <c r="J189" s="181"/>
      <c r="K189" s="181"/>
      <c r="L189" s="109"/>
      <c r="M189" s="109"/>
      <c r="N189" s="109"/>
      <c r="O189" s="109"/>
      <c r="P189" s="24">
        <f t="shared" si="85"/>
        <v>0</v>
      </c>
      <c r="Q189" s="109">
        <f t="shared" si="86"/>
        <v>0</v>
      </c>
      <c r="R189" s="89"/>
      <c r="S189" s="89"/>
      <c r="T189" s="109"/>
      <c r="U189" s="109"/>
      <c r="V189" s="109">
        <f t="shared" si="87"/>
        <v>0</v>
      </c>
      <c r="W189" s="109"/>
      <c r="X189" s="109"/>
      <c r="Y189" s="109"/>
      <c r="Z189" s="271"/>
      <c r="AA189" s="273"/>
      <c r="AB189" s="273"/>
      <c r="AC189" s="273"/>
      <c r="AD189" s="273"/>
      <c r="AE189" s="273"/>
      <c r="AF189" s="82"/>
      <c r="AG189" s="82"/>
      <c r="AH189" s="38"/>
      <c r="AI189" s="284"/>
    </row>
    <row r="190" spans="1:35" s="68" customFormat="1" ht="62.4" customHeight="1">
      <c r="A190" s="22" t="s">
        <v>463</v>
      </c>
      <c r="B190" s="21" t="s">
        <v>464</v>
      </c>
      <c r="C190" s="22"/>
      <c r="D190" s="39"/>
      <c r="E190" s="40"/>
      <c r="F190" s="40"/>
      <c r="G190" s="40"/>
      <c r="H190" s="45"/>
      <c r="I190" s="24">
        <f>SUM(I191:I195)</f>
        <v>379425</v>
      </c>
      <c r="J190" s="24">
        <f t="shared" ref="J190:Y190" si="96">SUM(J191:J195)</f>
        <v>379425</v>
      </c>
      <c r="K190" s="24">
        <f t="shared" si="96"/>
        <v>0</v>
      </c>
      <c r="L190" s="24">
        <f t="shared" si="96"/>
        <v>187192</v>
      </c>
      <c r="M190" s="24">
        <f t="shared" si="96"/>
        <v>192233</v>
      </c>
      <c r="N190" s="24">
        <f t="shared" si="96"/>
        <v>192233</v>
      </c>
      <c r="O190" s="24">
        <f t="shared" si="96"/>
        <v>0</v>
      </c>
      <c r="P190" s="24">
        <f>SUM(P191:P195)</f>
        <v>172532</v>
      </c>
      <c r="Q190" s="24">
        <f t="shared" si="96"/>
        <v>172532</v>
      </c>
      <c r="R190" s="24">
        <f t="shared" si="96"/>
        <v>8000</v>
      </c>
      <c r="S190" s="24">
        <f t="shared" si="96"/>
        <v>164532</v>
      </c>
      <c r="T190" s="24">
        <f t="shared" si="96"/>
        <v>0</v>
      </c>
      <c r="U190" s="24">
        <f t="shared" si="96"/>
        <v>0</v>
      </c>
      <c r="V190" s="24">
        <f t="shared" si="96"/>
        <v>0</v>
      </c>
      <c r="W190" s="24">
        <f t="shared" si="96"/>
        <v>0</v>
      </c>
      <c r="X190" s="24">
        <f t="shared" si="96"/>
        <v>0</v>
      </c>
      <c r="Y190" s="24">
        <f t="shared" si="96"/>
        <v>0</v>
      </c>
      <c r="Z190" s="303">
        <f t="shared" ref="Z190" si="97">20%*P190</f>
        <v>34506.400000000001</v>
      </c>
      <c r="AA190" s="299"/>
      <c r="AB190" s="303">
        <f t="shared" ref="AB190" si="98">50%*P190</f>
        <v>86266</v>
      </c>
      <c r="AC190" s="299"/>
      <c r="AD190" s="306">
        <f t="shared" ref="AD190" si="99">75%*P190</f>
        <v>129399</v>
      </c>
      <c r="AE190" s="299"/>
      <c r="AF190" s="306">
        <f t="shared" ref="AF190" si="100">100%*P190</f>
        <v>172532</v>
      </c>
      <c r="AG190" s="83">
        <v>0.64770000000000005</v>
      </c>
      <c r="AH190" s="38"/>
      <c r="AI190" s="286"/>
    </row>
    <row r="191" spans="1:35" s="65" customFormat="1" ht="30.75" customHeight="1">
      <c r="A191" s="22" t="s">
        <v>17</v>
      </c>
      <c r="B191" s="21" t="s">
        <v>32</v>
      </c>
      <c r="C191" s="22"/>
      <c r="D191" s="30"/>
      <c r="E191" s="31"/>
      <c r="F191" s="31"/>
      <c r="G191" s="31"/>
      <c r="H191" s="45"/>
      <c r="I191" s="27"/>
      <c r="J191" s="27"/>
      <c r="K191" s="27"/>
      <c r="L191" s="109"/>
      <c r="M191" s="27"/>
      <c r="N191" s="27"/>
      <c r="O191" s="27"/>
      <c r="P191" s="27"/>
      <c r="Q191" s="109"/>
      <c r="R191" s="89"/>
      <c r="S191" s="89"/>
      <c r="T191" s="89"/>
      <c r="U191" s="89"/>
      <c r="V191" s="89"/>
      <c r="W191" s="89"/>
      <c r="X191" s="89"/>
      <c r="Y191" s="89"/>
      <c r="Z191" s="297"/>
      <c r="AA191" s="273"/>
      <c r="AB191" s="273"/>
      <c r="AC191" s="273"/>
      <c r="AD191" s="273"/>
      <c r="AE191" s="273"/>
      <c r="AF191" s="82"/>
      <c r="AG191" s="82"/>
      <c r="AH191" s="38"/>
      <c r="AI191" s="284"/>
    </row>
    <row r="192" spans="1:35" s="65" customFormat="1" ht="108.6" customHeight="1">
      <c r="A192" s="33">
        <v>1</v>
      </c>
      <c r="B192" s="87" t="s">
        <v>465</v>
      </c>
      <c r="C192" s="33" t="s">
        <v>1088</v>
      </c>
      <c r="D192" s="87" t="s">
        <v>466</v>
      </c>
      <c r="E192" s="41" t="s">
        <v>103</v>
      </c>
      <c r="F192" s="41">
        <v>8162721</v>
      </c>
      <c r="G192" s="41" t="s">
        <v>104</v>
      </c>
      <c r="H192" s="33" t="s">
        <v>467</v>
      </c>
      <c r="I192" s="119">
        <v>8275</v>
      </c>
      <c r="J192" s="119">
        <v>8275</v>
      </c>
      <c r="K192" s="119"/>
      <c r="L192" s="109">
        <v>8040</v>
      </c>
      <c r="M192" s="119">
        <v>235</v>
      </c>
      <c r="N192" s="119">
        <v>235</v>
      </c>
      <c r="O192" s="119"/>
      <c r="P192" s="24">
        <f>Q192+V192</f>
        <v>8000</v>
      </c>
      <c r="Q192" s="109">
        <f>SUM(R192:U192)</f>
        <v>8000</v>
      </c>
      <c r="R192" s="89">
        <v>8000</v>
      </c>
      <c r="S192" s="119"/>
      <c r="T192" s="89"/>
      <c r="U192" s="89"/>
      <c r="V192" s="89">
        <f>SUM(W192:Y192)</f>
        <v>0</v>
      </c>
      <c r="W192" s="89"/>
      <c r="X192" s="89"/>
      <c r="Y192" s="89"/>
      <c r="Z192" s="308">
        <f t="shared" ref="Z192" si="101">20%*P192</f>
        <v>1600</v>
      </c>
      <c r="AA192" s="272"/>
      <c r="AB192" s="308">
        <f t="shared" ref="AB192" si="102">50%*P192</f>
        <v>4000</v>
      </c>
      <c r="AC192" s="272"/>
      <c r="AD192" s="304">
        <f t="shared" ref="AD192" si="103">75%*P192</f>
        <v>6000</v>
      </c>
      <c r="AE192" s="272"/>
      <c r="AF192" s="304">
        <f t="shared" ref="AF192" si="104">100%*P192</f>
        <v>8000</v>
      </c>
      <c r="AG192" s="82"/>
      <c r="AH192" s="29" t="s">
        <v>1019</v>
      </c>
      <c r="AI192" s="284"/>
    </row>
    <row r="193" spans="1:35" s="65" customFormat="1" ht="27.9" customHeight="1">
      <c r="A193" s="22" t="s">
        <v>90</v>
      </c>
      <c r="B193" s="21" t="s">
        <v>239</v>
      </c>
      <c r="C193" s="22"/>
      <c r="D193" s="30"/>
      <c r="E193" s="31"/>
      <c r="F193" s="31"/>
      <c r="G193" s="31"/>
      <c r="H193" s="45"/>
      <c r="I193" s="27"/>
      <c r="J193" s="27"/>
      <c r="K193" s="27"/>
      <c r="L193" s="109">
        <f t="shared" si="84"/>
        <v>0</v>
      </c>
      <c r="M193" s="27"/>
      <c r="N193" s="27"/>
      <c r="O193" s="27"/>
      <c r="P193" s="24">
        <f t="shared" ref="P193:P195" si="105">Q193+V193</f>
        <v>0</v>
      </c>
      <c r="Q193" s="109">
        <f t="shared" ref="Q193:Q197" si="106">SUM(R193:T193)</f>
        <v>0</v>
      </c>
      <c r="R193" s="89"/>
      <c r="S193" s="89"/>
      <c r="T193" s="89"/>
      <c r="U193" s="89"/>
      <c r="V193" s="89">
        <f t="shared" ref="V193:V195" si="107">SUM(W193:Y193)</f>
        <v>0</v>
      </c>
      <c r="W193" s="89"/>
      <c r="X193" s="89"/>
      <c r="Y193" s="89"/>
      <c r="Z193" s="297"/>
      <c r="AA193" s="273"/>
      <c r="AB193" s="273"/>
      <c r="AC193" s="273"/>
      <c r="AD193" s="273"/>
      <c r="AE193" s="273"/>
      <c r="AF193" s="82"/>
      <c r="AG193" s="82"/>
      <c r="AH193" s="38"/>
      <c r="AI193" s="284"/>
    </row>
    <row r="194" spans="1:35" s="65" customFormat="1" ht="117" customHeight="1">
      <c r="A194" s="33">
        <v>2</v>
      </c>
      <c r="B194" s="87" t="s">
        <v>43</v>
      </c>
      <c r="C194" s="33" t="s">
        <v>386</v>
      </c>
      <c r="D194" s="87" t="s">
        <v>468</v>
      </c>
      <c r="E194" s="41" t="s">
        <v>96</v>
      </c>
      <c r="F194" s="41" t="s">
        <v>469</v>
      </c>
      <c r="G194" s="179" t="s">
        <v>145</v>
      </c>
      <c r="H194" s="180" t="s">
        <v>1117</v>
      </c>
      <c r="I194" s="181">
        <v>371150</v>
      </c>
      <c r="J194" s="181">
        <v>371150</v>
      </c>
      <c r="K194" s="181"/>
      <c r="L194" s="109">
        <f t="shared" si="84"/>
        <v>179152</v>
      </c>
      <c r="M194" s="109">
        <v>191998</v>
      </c>
      <c r="N194" s="109">
        <v>191998</v>
      </c>
      <c r="O194" s="109"/>
      <c r="P194" s="24">
        <f>Q194+V194</f>
        <v>164532</v>
      </c>
      <c r="Q194" s="109">
        <f>SUM(R194:T194)</f>
        <v>164532</v>
      </c>
      <c r="R194" s="89"/>
      <c r="S194" s="89">
        <v>164532</v>
      </c>
      <c r="T194" s="109"/>
      <c r="U194" s="109"/>
      <c r="V194" s="109">
        <f t="shared" si="107"/>
        <v>0</v>
      </c>
      <c r="W194" s="109"/>
      <c r="X194" s="109"/>
      <c r="Y194" s="109"/>
      <c r="Z194" s="308">
        <f t="shared" ref="Z194" si="108">20%*P194</f>
        <v>32906.400000000001</v>
      </c>
      <c r="AA194" s="272"/>
      <c r="AB194" s="308">
        <f t="shared" ref="AB194" si="109">50%*P194</f>
        <v>82266</v>
      </c>
      <c r="AC194" s="272"/>
      <c r="AD194" s="304">
        <f t="shared" ref="AD194" si="110">75%*P194</f>
        <v>123399</v>
      </c>
      <c r="AE194" s="272"/>
      <c r="AF194" s="304">
        <f t="shared" ref="AF194" si="111">100%*P194</f>
        <v>164532</v>
      </c>
      <c r="AG194" s="82"/>
      <c r="AH194" s="29" t="s">
        <v>1019</v>
      </c>
      <c r="AI194" s="284"/>
    </row>
    <row r="195" spans="1:35" s="65" customFormat="1" ht="15.6" hidden="1">
      <c r="A195" s="33"/>
      <c r="B195" s="87" t="s">
        <v>86</v>
      </c>
      <c r="C195" s="33"/>
      <c r="D195" s="87"/>
      <c r="E195" s="41"/>
      <c r="F195" s="41"/>
      <c r="G195" s="41"/>
      <c r="H195" s="33"/>
      <c r="I195" s="119"/>
      <c r="J195" s="119"/>
      <c r="K195" s="119"/>
      <c r="L195" s="109"/>
      <c r="M195" s="119"/>
      <c r="N195" s="119"/>
      <c r="O195" s="119"/>
      <c r="P195" s="24">
        <f t="shared" si="105"/>
        <v>0</v>
      </c>
      <c r="Q195" s="109"/>
      <c r="R195" s="89"/>
      <c r="S195" s="119"/>
      <c r="T195" s="89"/>
      <c r="U195" s="89"/>
      <c r="V195" s="89">
        <f t="shared" si="107"/>
        <v>0</v>
      </c>
      <c r="W195" s="89"/>
      <c r="X195" s="89"/>
      <c r="Y195" s="89"/>
      <c r="Z195" s="297"/>
      <c r="AA195" s="273"/>
      <c r="AB195" s="273"/>
      <c r="AC195" s="273"/>
      <c r="AD195" s="273"/>
      <c r="AE195" s="273"/>
      <c r="AF195" s="82"/>
      <c r="AG195" s="82"/>
      <c r="AH195" s="38"/>
      <c r="AI195" s="284"/>
    </row>
    <row r="196" spans="1:35" s="68" customFormat="1" ht="62.4" customHeight="1">
      <c r="A196" s="22" t="s">
        <v>470</v>
      </c>
      <c r="B196" s="21" t="s">
        <v>471</v>
      </c>
      <c r="C196" s="22"/>
      <c r="D196" s="39"/>
      <c r="E196" s="40"/>
      <c r="F196" s="40"/>
      <c r="G196" s="40"/>
      <c r="H196" s="45"/>
      <c r="I196" s="24">
        <f>SUM(I197:I225)</f>
        <v>294135</v>
      </c>
      <c r="J196" s="24">
        <f t="shared" ref="J196:Y196" si="112">SUM(J197:J225)</f>
        <v>294135</v>
      </c>
      <c r="K196" s="24">
        <f t="shared" si="112"/>
        <v>0</v>
      </c>
      <c r="L196" s="24">
        <f t="shared" si="112"/>
        <v>150692</v>
      </c>
      <c r="M196" s="24">
        <f t="shared" si="112"/>
        <v>143443</v>
      </c>
      <c r="N196" s="24">
        <f t="shared" si="112"/>
        <v>143443</v>
      </c>
      <c r="O196" s="24">
        <f t="shared" si="112"/>
        <v>0</v>
      </c>
      <c r="P196" s="24">
        <f t="shared" si="112"/>
        <v>97113</v>
      </c>
      <c r="Q196" s="24">
        <f t="shared" si="112"/>
        <v>97113</v>
      </c>
      <c r="R196" s="24">
        <f t="shared" si="112"/>
        <v>357</v>
      </c>
      <c r="S196" s="24">
        <f t="shared" si="112"/>
        <v>61756</v>
      </c>
      <c r="T196" s="24">
        <f t="shared" si="112"/>
        <v>35000</v>
      </c>
      <c r="U196" s="24">
        <f t="shared" si="112"/>
        <v>0</v>
      </c>
      <c r="V196" s="24">
        <f t="shared" si="112"/>
        <v>0</v>
      </c>
      <c r="W196" s="24">
        <f t="shared" si="112"/>
        <v>0</v>
      </c>
      <c r="X196" s="24">
        <f t="shared" si="112"/>
        <v>0</v>
      </c>
      <c r="Y196" s="24">
        <f t="shared" si="112"/>
        <v>0</v>
      </c>
      <c r="Z196" s="303">
        <f t="shared" ref="Z196" si="113">20%*P196</f>
        <v>19422.600000000002</v>
      </c>
      <c r="AA196" s="299"/>
      <c r="AB196" s="303">
        <f t="shared" ref="AB196" si="114">50%*P196</f>
        <v>48556.5</v>
      </c>
      <c r="AC196" s="299"/>
      <c r="AD196" s="306">
        <f t="shared" ref="AD196" si="115">75%*P196</f>
        <v>72834.75</v>
      </c>
      <c r="AE196" s="299"/>
      <c r="AF196" s="306">
        <f t="shared" ref="AF196" si="116">100%*P196</f>
        <v>97113</v>
      </c>
      <c r="AG196" s="83">
        <v>0.34</v>
      </c>
      <c r="AH196" s="38"/>
      <c r="AI196" s="286"/>
    </row>
    <row r="197" spans="1:35" s="65" customFormat="1" ht="33" customHeight="1">
      <c r="A197" s="22" t="s">
        <v>90</v>
      </c>
      <c r="B197" s="21" t="s">
        <v>239</v>
      </c>
      <c r="C197" s="22"/>
      <c r="D197" s="30"/>
      <c r="E197" s="31"/>
      <c r="F197" s="31"/>
      <c r="G197" s="31"/>
      <c r="H197" s="45"/>
      <c r="I197" s="27"/>
      <c r="J197" s="27"/>
      <c r="K197" s="27"/>
      <c r="L197" s="109">
        <f t="shared" si="84"/>
        <v>0</v>
      </c>
      <c r="M197" s="27"/>
      <c r="N197" s="27"/>
      <c r="O197" s="27"/>
      <c r="P197" s="27"/>
      <c r="Q197" s="109">
        <f t="shared" si="106"/>
        <v>0</v>
      </c>
      <c r="R197" s="89"/>
      <c r="S197" s="89"/>
      <c r="T197" s="89"/>
      <c r="U197" s="89"/>
      <c r="V197" s="89"/>
      <c r="W197" s="89"/>
      <c r="X197" s="89"/>
      <c r="Y197" s="89"/>
      <c r="Z197" s="297"/>
      <c r="AA197" s="273"/>
      <c r="AB197" s="273"/>
      <c r="AC197" s="273"/>
      <c r="AD197" s="273"/>
      <c r="AE197" s="273"/>
      <c r="AF197" s="82"/>
      <c r="AG197" s="82"/>
      <c r="AH197" s="38"/>
      <c r="AI197" s="284"/>
    </row>
    <row r="198" spans="1:35" s="65" customFormat="1" ht="75.599999999999994" customHeight="1">
      <c r="A198" s="33">
        <v>1</v>
      </c>
      <c r="B198" s="87" t="s">
        <v>472</v>
      </c>
      <c r="C198" s="33" t="s">
        <v>130</v>
      </c>
      <c r="D198" s="52" t="s">
        <v>473</v>
      </c>
      <c r="E198" s="1" t="s">
        <v>103</v>
      </c>
      <c r="F198" s="185">
        <v>8089870</v>
      </c>
      <c r="G198" s="41" t="s">
        <v>104</v>
      </c>
      <c r="H198" s="107" t="s">
        <v>474</v>
      </c>
      <c r="I198" s="181">
        <v>14152</v>
      </c>
      <c r="J198" s="181">
        <v>14152</v>
      </c>
      <c r="K198" s="181"/>
      <c r="L198" s="109">
        <f t="shared" si="84"/>
        <v>4902</v>
      </c>
      <c r="M198" s="119">
        <v>9250</v>
      </c>
      <c r="N198" s="119">
        <v>9250</v>
      </c>
      <c r="O198" s="119"/>
      <c r="P198" s="186">
        <f>Q198+V198</f>
        <v>4902</v>
      </c>
      <c r="Q198" s="109">
        <f>SUM(R198:U198)</f>
        <v>4902</v>
      </c>
      <c r="R198" s="89"/>
      <c r="S198" s="119">
        <v>4902</v>
      </c>
      <c r="T198" s="89"/>
      <c r="U198" s="89"/>
      <c r="V198" s="89">
        <f>SUM(W198:Y198)</f>
        <v>0</v>
      </c>
      <c r="W198" s="89"/>
      <c r="X198" s="89"/>
      <c r="Y198" s="89"/>
      <c r="Z198" s="308">
        <f t="shared" ref="Z198" si="117">20%*P198</f>
        <v>980.40000000000009</v>
      </c>
      <c r="AA198" s="272"/>
      <c r="AB198" s="308">
        <f t="shared" ref="AB198" si="118">50%*P198</f>
        <v>2451</v>
      </c>
      <c r="AC198" s="272"/>
      <c r="AD198" s="304">
        <f t="shared" ref="AD198" si="119">75%*P198</f>
        <v>3676.5</v>
      </c>
      <c r="AE198" s="272"/>
      <c r="AF198" s="304">
        <f t="shared" ref="AF198" si="120">100%*P198</f>
        <v>4902</v>
      </c>
      <c r="AG198" s="82"/>
      <c r="AH198" s="29" t="s">
        <v>1019</v>
      </c>
      <c r="AI198" s="284"/>
    </row>
    <row r="199" spans="1:35" s="65" customFormat="1" ht="75.599999999999994" customHeight="1">
      <c r="A199" s="33">
        <v>2</v>
      </c>
      <c r="B199" s="87" t="s">
        <v>475</v>
      </c>
      <c r="C199" s="33" t="s">
        <v>130</v>
      </c>
      <c r="D199" s="176" t="s">
        <v>473</v>
      </c>
      <c r="E199" s="187" t="s">
        <v>103</v>
      </c>
      <c r="F199" s="115">
        <v>8089869</v>
      </c>
      <c r="G199" s="41" t="s">
        <v>104</v>
      </c>
      <c r="H199" s="188" t="s">
        <v>476</v>
      </c>
      <c r="I199" s="109">
        <v>11174</v>
      </c>
      <c r="J199" s="109">
        <v>11174</v>
      </c>
      <c r="K199" s="109"/>
      <c r="L199" s="109">
        <f t="shared" si="84"/>
        <v>3924</v>
      </c>
      <c r="M199" s="119">
        <v>7250</v>
      </c>
      <c r="N199" s="119">
        <v>7250</v>
      </c>
      <c r="O199" s="119"/>
      <c r="P199" s="186">
        <f t="shared" ref="P199:P225" si="121">Q199+V199</f>
        <v>3924</v>
      </c>
      <c r="Q199" s="109">
        <f t="shared" ref="Q199:Q225" si="122">SUM(R199:U199)</f>
        <v>3924</v>
      </c>
      <c r="R199" s="89"/>
      <c r="S199" s="119">
        <v>3924</v>
      </c>
      <c r="T199" s="89"/>
      <c r="U199" s="89"/>
      <c r="V199" s="89">
        <f t="shared" ref="V199:V225" si="123">SUM(W199:Y199)</f>
        <v>0</v>
      </c>
      <c r="W199" s="89"/>
      <c r="X199" s="89"/>
      <c r="Y199" s="89"/>
      <c r="Z199" s="308">
        <f t="shared" ref="Z199:Z213" si="124">20%*P199</f>
        <v>784.80000000000007</v>
      </c>
      <c r="AA199" s="272"/>
      <c r="AB199" s="308">
        <f t="shared" ref="AB199:AB213" si="125">50%*P199</f>
        <v>1962</v>
      </c>
      <c r="AC199" s="272"/>
      <c r="AD199" s="304">
        <f t="shared" ref="AD199:AD213" si="126">75%*P199</f>
        <v>2943</v>
      </c>
      <c r="AE199" s="272"/>
      <c r="AF199" s="304">
        <f t="shared" ref="AF199:AF213" si="127">100%*P199</f>
        <v>3924</v>
      </c>
      <c r="AG199" s="82"/>
      <c r="AH199" s="29" t="s">
        <v>1019</v>
      </c>
      <c r="AI199" s="284"/>
    </row>
    <row r="200" spans="1:35" s="65" customFormat="1" ht="75.599999999999994" customHeight="1">
      <c r="A200" s="33">
        <v>3</v>
      </c>
      <c r="B200" s="87" t="s">
        <v>477</v>
      </c>
      <c r="C200" s="33" t="s">
        <v>130</v>
      </c>
      <c r="D200" s="30" t="s">
        <v>478</v>
      </c>
      <c r="E200" s="189" t="s">
        <v>103</v>
      </c>
      <c r="F200" s="190" t="s">
        <v>479</v>
      </c>
      <c r="G200" s="41" t="s">
        <v>104</v>
      </c>
      <c r="H200" s="33" t="s">
        <v>480</v>
      </c>
      <c r="I200" s="119">
        <v>11532</v>
      </c>
      <c r="J200" s="119">
        <v>11532</v>
      </c>
      <c r="K200" s="119"/>
      <c r="L200" s="109">
        <f t="shared" si="84"/>
        <v>5882</v>
      </c>
      <c r="M200" s="119">
        <v>5650</v>
      </c>
      <c r="N200" s="119">
        <v>5650</v>
      </c>
      <c r="O200" s="119"/>
      <c r="P200" s="186">
        <f t="shared" si="121"/>
        <v>5882</v>
      </c>
      <c r="Q200" s="109">
        <f t="shared" si="122"/>
        <v>5882</v>
      </c>
      <c r="R200" s="89"/>
      <c r="S200" s="119">
        <v>5882</v>
      </c>
      <c r="T200" s="89"/>
      <c r="U200" s="89"/>
      <c r="V200" s="89">
        <f t="shared" si="123"/>
        <v>0</v>
      </c>
      <c r="W200" s="89"/>
      <c r="X200" s="89"/>
      <c r="Y200" s="89"/>
      <c r="Z200" s="308">
        <f t="shared" si="124"/>
        <v>1176.4000000000001</v>
      </c>
      <c r="AA200" s="272"/>
      <c r="AB200" s="308">
        <f t="shared" si="125"/>
        <v>2941</v>
      </c>
      <c r="AC200" s="272"/>
      <c r="AD200" s="304">
        <f t="shared" si="126"/>
        <v>4411.5</v>
      </c>
      <c r="AE200" s="272"/>
      <c r="AF200" s="304">
        <f t="shared" si="127"/>
        <v>5882</v>
      </c>
      <c r="AG200" s="82"/>
      <c r="AH200" s="29" t="s">
        <v>1019</v>
      </c>
      <c r="AI200" s="284"/>
    </row>
    <row r="201" spans="1:35" s="65" customFormat="1" ht="75.599999999999994" customHeight="1">
      <c r="A201" s="33">
        <v>4</v>
      </c>
      <c r="B201" s="87" t="s">
        <v>481</v>
      </c>
      <c r="C201" s="33" t="s">
        <v>130</v>
      </c>
      <c r="D201" s="30" t="s">
        <v>482</v>
      </c>
      <c r="E201" s="189" t="s">
        <v>103</v>
      </c>
      <c r="F201" s="47">
        <v>8089867</v>
      </c>
      <c r="G201" s="41" t="s">
        <v>104</v>
      </c>
      <c r="H201" s="188" t="s">
        <v>483</v>
      </c>
      <c r="I201" s="109">
        <v>9798</v>
      </c>
      <c r="J201" s="109">
        <v>9798</v>
      </c>
      <c r="K201" s="109"/>
      <c r="L201" s="109">
        <f t="shared" si="84"/>
        <v>1548</v>
      </c>
      <c r="M201" s="119">
        <v>8250</v>
      </c>
      <c r="N201" s="119">
        <v>8250</v>
      </c>
      <c r="O201" s="119"/>
      <c r="P201" s="186">
        <f t="shared" si="121"/>
        <v>1548</v>
      </c>
      <c r="Q201" s="109">
        <f t="shared" si="122"/>
        <v>1548</v>
      </c>
      <c r="R201" s="89"/>
      <c r="S201" s="119">
        <v>1548</v>
      </c>
      <c r="T201" s="89"/>
      <c r="U201" s="89"/>
      <c r="V201" s="89">
        <f t="shared" si="123"/>
        <v>0</v>
      </c>
      <c r="W201" s="89"/>
      <c r="X201" s="89"/>
      <c r="Y201" s="89"/>
      <c r="Z201" s="308">
        <f t="shared" si="124"/>
        <v>309.60000000000002</v>
      </c>
      <c r="AA201" s="272"/>
      <c r="AB201" s="308">
        <f t="shared" si="125"/>
        <v>774</v>
      </c>
      <c r="AC201" s="272"/>
      <c r="AD201" s="304">
        <f t="shared" si="126"/>
        <v>1161</v>
      </c>
      <c r="AE201" s="272"/>
      <c r="AF201" s="304">
        <f t="shared" si="127"/>
        <v>1548</v>
      </c>
      <c r="AG201" s="82"/>
      <c r="AH201" s="29" t="s">
        <v>1019</v>
      </c>
      <c r="AI201" s="284"/>
    </row>
    <row r="202" spans="1:35" s="65" customFormat="1" ht="75.599999999999994" customHeight="1">
      <c r="A202" s="33">
        <v>5</v>
      </c>
      <c r="B202" s="87" t="s">
        <v>484</v>
      </c>
      <c r="C202" s="33" t="s">
        <v>130</v>
      </c>
      <c r="D202" s="30" t="s">
        <v>485</v>
      </c>
      <c r="E202" s="189" t="s">
        <v>103</v>
      </c>
      <c r="F202" s="47" t="s">
        <v>486</v>
      </c>
      <c r="G202" s="41" t="s">
        <v>104</v>
      </c>
      <c r="H202" s="188" t="s">
        <v>487</v>
      </c>
      <c r="I202" s="109">
        <v>22505</v>
      </c>
      <c r="J202" s="109">
        <v>22505</v>
      </c>
      <c r="K202" s="31"/>
      <c r="L202" s="109">
        <v>12255</v>
      </c>
      <c r="M202" s="119">
        <v>10250</v>
      </c>
      <c r="N202" s="119">
        <v>10250</v>
      </c>
      <c r="O202" s="119"/>
      <c r="P202" s="186">
        <f t="shared" si="121"/>
        <v>7000</v>
      </c>
      <c r="Q202" s="109">
        <f t="shared" si="122"/>
        <v>7000</v>
      </c>
      <c r="R202" s="89"/>
      <c r="S202" s="119">
        <v>7000</v>
      </c>
      <c r="T202" s="89"/>
      <c r="U202" s="89"/>
      <c r="V202" s="89">
        <f t="shared" si="123"/>
        <v>0</v>
      </c>
      <c r="W202" s="89"/>
      <c r="X202" s="89"/>
      <c r="Y202" s="89"/>
      <c r="Z202" s="308">
        <f t="shared" si="124"/>
        <v>1400</v>
      </c>
      <c r="AA202" s="272"/>
      <c r="AB202" s="308">
        <f t="shared" si="125"/>
        <v>3500</v>
      </c>
      <c r="AC202" s="272"/>
      <c r="AD202" s="304">
        <f t="shared" si="126"/>
        <v>5250</v>
      </c>
      <c r="AE202" s="272"/>
      <c r="AF202" s="304">
        <f t="shared" si="127"/>
        <v>7000</v>
      </c>
      <c r="AG202" s="82"/>
      <c r="AH202" s="29" t="s">
        <v>1019</v>
      </c>
      <c r="AI202" s="284"/>
    </row>
    <row r="203" spans="1:35" s="65" customFormat="1" ht="75.599999999999994" customHeight="1">
      <c r="A203" s="33">
        <v>6</v>
      </c>
      <c r="B203" s="87" t="s">
        <v>488</v>
      </c>
      <c r="C203" s="33" t="s">
        <v>130</v>
      </c>
      <c r="D203" s="30" t="s">
        <v>489</v>
      </c>
      <c r="E203" s="189" t="s">
        <v>103</v>
      </c>
      <c r="F203" s="47" t="s">
        <v>490</v>
      </c>
      <c r="G203" s="41" t="s">
        <v>104</v>
      </c>
      <c r="H203" s="188" t="s">
        <v>491</v>
      </c>
      <c r="I203" s="109">
        <v>10979</v>
      </c>
      <c r="J203" s="109">
        <v>10979</v>
      </c>
      <c r="K203" s="31"/>
      <c r="L203" s="109">
        <v>3229</v>
      </c>
      <c r="M203" s="119">
        <v>7750</v>
      </c>
      <c r="N203" s="119">
        <v>7750</v>
      </c>
      <c r="O203" s="119"/>
      <c r="P203" s="186">
        <f t="shared" si="121"/>
        <v>1500</v>
      </c>
      <c r="Q203" s="109">
        <f t="shared" si="122"/>
        <v>1500</v>
      </c>
      <c r="R203" s="89"/>
      <c r="S203" s="119">
        <v>1500</v>
      </c>
      <c r="T203" s="89"/>
      <c r="U203" s="89"/>
      <c r="V203" s="89">
        <f t="shared" si="123"/>
        <v>0</v>
      </c>
      <c r="W203" s="89"/>
      <c r="X203" s="89"/>
      <c r="Y203" s="89"/>
      <c r="Z203" s="308">
        <f t="shared" si="124"/>
        <v>300</v>
      </c>
      <c r="AA203" s="272"/>
      <c r="AB203" s="308">
        <f t="shared" si="125"/>
        <v>750</v>
      </c>
      <c r="AC203" s="272"/>
      <c r="AD203" s="304">
        <f t="shared" si="126"/>
        <v>1125</v>
      </c>
      <c r="AE203" s="272"/>
      <c r="AF203" s="304">
        <f t="shared" si="127"/>
        <v>1500</v>
      </c>
      <c r="AG203" s="82"/>
      <c r="AH203" s="29" t="s">
        <v>1019</v>
      </c>
      <c r="AI203" s="284"/>
    </row>
    <row r="204" spans="1:35" s="65" customFormat="1" ht="75.599999999999994" customHeight="1">
      <c r="A204" s="33">
        <v>7</v>
      </c>
      <c r="B204" s="87" t="s">
        <v>492</v>
      </c>
      <c r="C204" s="33" t="s">
        <v>130</v>
      </c>
      <c r="D204" s="30" t="s">
        <v>493</v>
      </c>
      <c r="E204" s="189" t="s">
        <v>103</v>
      </c>
      <c r="F204" s="47" t="s">
        <v>494</v>
      </c>
      <c r="G204" s="41" t="s">
        <v>104</v>
      </c>
      <c r="H204" s="188" t="s">
        <v>495</v>
      </c>
      <c r="I204" s="109">
        <v>11780</v>
      </c>
      <c r="J204" s="109">
        <v>11780</v>
      </c>
      <c r="K204" s="31"/>
      <c r="L204" s="109">
        <v>4130</v>
      </c>
      <c r="M204" s="119">
        <v>7650</v>
      </c>
      <c r="N204" s="119">
        <v>7650</v>
      </c>
      <c r="O204" s="119"/>
      <c r="P204" s="186">
        <f t="shared" si="121"/>
        <v>3000</v>
      </c>
      <c r="Q204" s="109">
        <f t="shared" si="122"/>
        <v>3000</v>
      </c>
      <c r="R204" s="89"/>
      <c r="S204" s="119">
        <v>3000</v>
      </c>
      <c r="T204" s="89"/>
      <c r="U204" s="89"/>
      <c r="V204" s="89">
        <f t="shared" si="123"/>
        <v>0</v>
      </c>
      <c r="W204" s="89"/>
      <c r="X204" s="89"/>
      <c r="Y204" s="89"/>
      <c r="Z204" s="308">
        <f t="shared" si="124"/>
        <v>600</v>
      </c>
      <c r="AA204" s="272"/>
      <c r="AB204" s="308">
        <f t="shared" si="125"/>
        <v>1500</v>
      </c>
      <c r="AC204" s="272"/>
      <c r="AD204" s="304">
        <f t="shared" si="126"/>
        <v>2250</v>
      </c>
      <c r="AE204" s="272"/>
      <c r="AF204" s="304">
        <f t="shared" si="127"/>
        <v>3000</v>
      </c>
      <c r="AG204" s="82"/>
      <c r="AH204" s="29" t="s">
        <v>1019</v>
      </c>
      <c r="AI204" s="284"/>
    </row>
    <row r="205" spans="1:35" s="65" customFormat="1" ht="75.599999999999994" customHeight="1">
      <c r="A205" s="33">
        <v>8</v>
      </c>
      <c r="B205" s="87" t="s">
        <v>496</v>
      </c>
      <c r="C205" s="33" t="s">
        <v>130</v>
      </c>
      <c r="D205" s="30" t="s">
        <v>493</v>
      </c>
      <c r="E205" s="189" t="s">
        <v>103</v>
      </c>
      <c r="F205" s="47" t="s">
        <v>497</v>
      </c>
      <c r="G205" s="41" t="s">
        <v>104</v>
      </c>
      <c r="H205" s="188" t="s">
        <v>498</v>
      </c>
      <c r="I205" s="109">
        <v>14374</v>
      </c>
      <c r="J205" s="109">
        <v>14374</v>
      </c>
      <c r="K205" s="31"/>
      <c r="L205" s="109">
        <v>7624</v>
      </c>
      <c r="M205" s="119">
        <v>6750</v>
      </c>
      <c r="N205" s="119">
        <v>6750</v>
      </c>
      <c r="O205" s="119"/>
      <c r="P205" s="186">
        <f t="shared" si="121"/>
        <v>6000</v>
      </c>
      <c r="Q205" s="109">
        <f t="shared" si="122"/>
        <v>6000</v>
      </c>
      <c r="R205" s="89"/>
      <c r="S205" s="119">
        <v>6000</v>
      </c>
      <c r="T205" s="89"/>
      <c r="U205" s="89"/>
      <c r="V205" s="89">
        <f t="shared" si="123"/>
        <v>0</v>
      </c>
      <c r="W205" s="89"/>
      <c r="X205" s="89"/>
      <c r="Y205" s="89"/>
      <c r="Z205" s="308">
        <f t="shared" si="124"/>
        <v>1200</v>
      </c>
      <c r="AA205" s="272"/>
      <c r="AB205" s="308">
        <f t="shared" si="125"/>
        <v>3000</v>
      </c>
      <c r="AC205" s="272"/>
      <c r="AD205" s="304">
        <f t="shared" si="126"/>
        <v>4500</v>
      </c>
      <c r="AE205" s="272"/>
      <c r="AF205" s="304">
        <f t="shared" si="127"/>
        <v>6000</v>
      </c>
      <c r="AG205" s="82"/>
      <c r="AH205" s="29" t="s">
        <v>1019</v>
      </c>
      <c r="AI205" s="284"/>
    </row>
    <row r="206" spans="1:35" s="65" customFormat="1" ht="75.599999999999994" customHeight="1">
      <c r="A206" s="33">
        <v>9</v>
      </c>
      <c r="B206" s="87" t="s">
        <v>499</v>
      </c>
      <c r="C206" s="33" t="s">
        <v>130</v>
      </c>
      <c r="D206" s="30" t="s">
        <v>500</v>
      </c>
      <c r="E206" s="189" t="s">
        <v>103</v>
      </c>
      <c r="F206" s="47">
        <v>8128537</v>
      </c>
      <c r="G206" s="41" t="s">
        <v>104</v>
      </c>
      <c r="H206" s="188" t="s">
        <v>501</v>
      </c>
      <c r="I206" s="109">
        <v>10739</v>
      </c>
      <c r="J206" s="109">
        <v>10739</v>
      </c>
      <c r="K206" s="31"/>
      <c r="L206" s="109">
        <v>5739</v>
      </c>
      <c r="M206" s="119">
        <v>5000</v>
      </c>
      <c r="N206" s="119">
        <v>5000</v>
      </c>
      <c r="O206" s="119"/>
      <c r="P206" s="186">
        <f t="shared" si="121"/>
        <v>3500</v>
      </c>
      <c r="Q206" s="109">
        <f t="shared" si="122"/>
        <v>3500</v>
      </c>
      <c r="R206" s="89"/>
      <c r="S206" s="119">
        <v>3500</v>
      </c>
      <c r="T206" s="89"/>
      <c r="U206" s="89"/>
      <c r="V206" s="89">
        <f t="shared" si="123"/>
        <v>0</v>
      </c>
      <c r="W206" s="89"/>
      <c r="X206" s="89"/>
      <c r="Y206" s="89"/>
      <c r="Z206" s="308">
        <f t="shared" si="124"/>
        <v>700</v>
      </c>
      <c r="AA206" s="272"/>
      <c r="AB206" s="308">
        <f t="shared" si="125"/>
        <v>1750</v>
      </c>
      <c r="AC206" s="272"/>
      <c r="AD206" s="304">
        <f t="shared" si="126"/>
        <v>2625</v>
      </c>
      <c r="AE206" s="272"/>
      <c r="AF206" s="304">
        <f t="shared" si="127"/>
        <v>3500</v>
      </c>
      <c r="AG206" s="82"/>
      <c r="AH206" s="29" t="s">
        <v>1019</v>
      </c>
      <c r="AI206" s="284"/>
    </row>
    <row r="207" spans="1:35" s="65" customFormat="1" ht="75.599999999999994" customHeight="1">
      <c r="A207" s="33">
        <v>10</v>
      </c>
      <c r="B207" s="87" t="s">
        <v>502</v>
      </c>
      <c r="C207" s="33" t="s">
        <v>130</v>
      </c>
      <c r="D207" s="30" t="s">
        <v>500</v>
      </c>
      <c r="E207" s="189" t="s">
        <v>103</v>
      </c>
      <c r="F207" s="47">
        <v>8128535</v>
      </c>
      <c r="G207" s="41" t="s">
        <v>104</v>
      </c>
      <c r="H207" s="188" t="s">
        <v>503</v>
      </c>
      <c r="I207" s="109">
        <v>9595</v>
      </c>
      <c r="J207" s="109">
        <v>9595</v>
      </c>
      <c r="K207" s="31"/>
      <c r="L207" s="109">
        <v>4595</v>
      </c>
      <c r="M207" s="119">
        <v>5000</v>
      </c>
      <c r="N207" s="119">
        <v>5000</v>
      </c>
      <c r="O207" s="119"/>
      <c r="P207" s="186">
        <f t="shared" si="121"/>
        <v>3000</v>
      </c>
      <c r="Q207" s="109">
        <f t="shared" si="122"/>
        <v>3000</v>
      </c>
      <c r="R207" s="89"/>
      <c r="S207" s="119">
        <v>3000</v>
      </c>
      <c r="T207" s="89"/>
      <c r="U207" s="89"/>
      <c r="V207" s="89">
        <f t="shared" si="123"/>
        <v>0</v>
      </c>
      <c r="W207" s="89"/>
      <c r="X207" s="89"/>
      <c r="Y207" s="89"/>
      <c r="Z207" s="308">
        <f t="shared" si="124"/>
        <v>600</v>
      </c>
      <c r="AA207" s="272"/>
      <c r="AB207" s="308">
        <f t="shared" si="125"/>
        <v>1500</v>
      </c>
      <c r="AC207" s="272"/>
      <c r="AD207" s="304">
        <f t="shared" si="126"/>
        <v>2250</v>
      </c>
      <c r="AE207" s="272"/>
      <c r="AF207" s="304">
        <f t="shared" si="127"/>
        <v>3000</v>
      </c>
      <c r="AG207" s="82"/>
      <c r="AH207" s="29" t="s">
        <v>1019</v>
      </c>
      <c r="AI207" s="284"/>
    </row>
    <row r="208" spans="1:35" s="65" customFormat="1" ht="75.599999999999994" customHeight="1">
      <c r="A208" s="33">
        <v>11</v>
      </c>
      <c r="B208" s="87" t="s">
        <v>504</v>
      </c>
      <c r="C208" s="33" t="s">
        <v>130</v>
      </c>
      <c r="D208" s="30" t="s">
        <v>493</v>
      </c>
      <c r="E208" s="189" t="s">
        <v>103</v>
      </c>
      <c r="F208" s="47">
        <v>8128532</v>
      </c>
      <c r="G208" s="41" t="s">
        <v>104</v>
      </c>
      <c r="H208" s="188" t="s">
        <v>505</v>
      </c>
      <c r="I208" s="109">
        <v>12463</v>
      </c>
      <c r="J208" s="109">
        <v>12463</v>
      </c>
      <c r="K208" s="31"/>
      <c r="L208" s="109">
        <v>8403</v>
      </c>
      <c r="M208" s="119">
        <v>4060</v>
      </c>
      <c r="N208" s="119">
        <v>4060</v>
      </c>
      <c r="O208" s="119"/>
      <c r="P208" s="186">
        <f t="shared" si="121"/>
        <v>5000</v>
      </c>
      <c r="Q208" s="109">
        <f t="shared" si="122"/>
        <v>5000</v>
      </c>
      <c r="R208" s="89"/>
      <c r="S208" s="119">
        <v>5000</v>
      </c>
      <c r="T208" s="89"/>
      <c r="U208" s="89"/>
      <c r="V208" s="89">
        <f t="shared" si="123"/>
        <v>0</v>
      </c>
      <c r="W208" s="89"/>
      <c r="X208" s="89"/>
      <c r="Y208" s="89"/>
      <c r="Z208" s="308">
        <f t="shared" si="124"/>
        <v>1000</v>
      </c>
      <c r="AA208" s="272"/>
      <c r="AB208" s="308">
        <f t="shared" si="125"/>
        <v>2500</v>
      </c>
      <c r="AC208" s="272"/>
      <c r="AD208" s="304">
        <f t="shared" si="126"/>
        <v>3750</v>
      </c>
      <c r="AE208" s="272"/>
      <c r="AF208" s="304">
        <f t="shared" si="127"/>
        <v>5000</v>
      </c>
      <c r="AG208" s="82"/>
      <c r="AH208" s="29" t="s">
        <v>1019</v>
      </c>
      <c r="AI208" s="284"/>
    </row>
    <row r="209" spans="1:35" s="65" customFormat="1" ht="75.599999999999994" customHeight="1">
      <c r="A209" s="33">
        <v>12</v>
      </c>
      <c r="B209" s="87" t="s">
        <v>506</v>
      </c>
      <c r="C209" s="33" t="s">
        <v>130</v>
      </c>
      <c r="D209" s="30" t="s">
        <v>489</v>
      </c>
      <c r="E209" s="189" t="s">
        <v>103</v>
      </c>
      <c r="F209" s="47">
        <v>8128552</v>
      </c>
      <c r="G209" s="41" t="s">
        <v>104</v>
      </c>
      <c r="H209" s="188" t="s">
        <v>507</v>
      </c>
      <c r="I209" s="109">
        <v>13967</v>
      </c>
      <c r="J209" s="109">
        <v>13967</v>
      </c>
      <c r="K209" s="31"/>
      <c r="L209" s="109">
        <v>8467</v>
      </c>
      <c r="M209" s="119">
        <v>5500</v>
      </c>
      <c r="N209" s="119">
        <v>5500</v>
      </c>
      <c r="O209" s="119"/>
      <c r="P209" s="186">
        <f t="shared" si="121"/>
        <v>4500</v>
      </c>
      <c r="Q209" s="109">
        <f t="shared" si="122"/>
        <v>4500</v>
      </c>
      <c r="R209" s="89"/>
      <c r="S209" s="119">
        <v>4500</v>
      </c>
      <c r="T209" s="89"/>
      <c r="U209" s="89"/>
      <c r="V209" s="89">
        <f t="shared" si="123"/>
        <v>0</v>
      </c>
      <c r="W209" s="89"/>
      <c r="X209" s="89"/>
      <c r="Y209" s="89"/>
      <c r="Z209" s="308">
        <f t="shared" si="124"/>
        <v>900</v>
      </c>
      <c r="AA209" s="272"/>
      <c r="AB209" s="308">
        <f t="shared" si="125"/>
        <v>2250</v>
      </c>
      <c r="AC209" s="272"/>
      <c r="AD209" s="304">
        <f t="shared" si="126"/>
        <v>3375</v>
      </c>
      <c r="AE209" s="272"/>
      <c r="AF209" s="304">
        <f t="shared" si="127"/>
        <v>4500</v>
      </c>
      <c r="AG209" s="82"/>
      <c r="AH209" s="29" t="s">
        <v>1019</v>
      </c>
      <c r="AI209" s="284"/>
    </row>
    <row r="210" spans="1:35" s="65" customFormat="1" ht="75.599999999999994" customHeight="1">
      <c r="A210" s="33">
        <v>13</v>
      </c>
      <c r="B210" s="87" t="s">
        <v>508</v>
      </c>
      <c r="C210" s="33" t="s">
        <v>130</v>
      </c>
      <c r="D210" s="30" t="s">
        <v>489</v>
      </c>
      <c r="E210" s="189" t="s">
        <v>103</v>
      </c>
      <c r="F210" s="47">
        <v>8128728</v>
      </c>
      <c r="G210" s="41" t="s">
        <v>104</v>
      </c>
      <c r="H210" s="188" t="s">
        <v>509</v>
      </c>
      <c r="I210" s="109">
        <v>19671</v>
      </c>
      <c r="J210" s="109">
        <v>19671</v>
      </c>
      <c r="K210" s="31"/>
      <c r="L210" s="109">
        <v>12671</v>
      </c>
      <c r="M210" s="119">
        <v>7000</v>
      </c>
      <c r="N210" s="119">
        <v>7000</v>
      </c>
      <c r="O210" s="119"/>
      <c r="P210" s="186">
        <f t="shared" si="121"/>
        <v>8000</v>
      </c>
      <c r="Q210" s="109">
        <f t="shared" si="122"/>
        <v>8000</v>
      </c>
      <c r="R210" s="89"/>
      <c r="S210" s="119">
        <v>8000</v>
      </c>
      <c r="T210" s="89"/>
      <c r="U210" s="89"/>
      <c r="V210" s="89">
        <f t="shared" si="123"/>
        <v>0</v>
      </c>
      <c r="W210" s="89"/>
      <c r="X210" s="89"/>
      <c r="Y210" s="89"/>
      <c r="Z210" s="308">
        <f t="shared" si="124"/>
        <v>1600</v>
      </c>
      <c r="AA210" s="272"/>
      <c r="AB210" s="308">
        <f t="shared" si="125"/>
        <v>4000</v>
      </c>
      <c r="AC210" s="272"/>
      <c r="AD210" s="304">
        <f t="shared" si="126"/>
        <v>6000</v>
      </c>
      <c r="AE210" s="272"/>
      <c r="AF210" s="304">
        <f t="shared" si="127"/>
        <v>8000</v>
      </c>
      <c r="AG210" s="82"/>
      <c r="AH210" s="29" t="s">
        <v>1019</v>
      </c>
      <c r="AI210" s="284"/>
    </row>
    <row r="211" spans="1:35" s="65" customFormat="1" ht="75.599999999999994" customHeight="1">
      <c r="A211" s="33">
        <v>14</v>
      </c>
      <c r="B211" s="87" t="s">
        <v>510</v>
      </c>
      <c r="C211" s="33" t="s">
        <v>130</v>
      </c>
      <c r="D211" s="30" t="s">
        <v>489</v>
      </c>
      <c r="E211" s="189" t="s">
        <v>103</v>
      </c>
      <c r="F211" s="47">
        <v>8128724</v>
      </c>
      <c r="G211" s="41" t="s">
        <v>104</v>
      </c>
      <c r="H211" s="188" t="s">
        <v>511</v>
      </c>
      <c r="I211" s="109">
        <v>9643</v>
      </c>
      <c r="J211" s="109">
        <v>9643</v>
      </c>
      <c r="K211" s="31"/>
      <c r="L211" s="109">
        <v>5643</v>
      </c>
      <c r="M211" s="119">
        <v>4000</v>
      </c>
      <c r="N211" s="119">
        <v>4000</v>
      </c>
      <c r="O211" s="119"/>
      <c r="P211" s="186">
        <f t="shared" si="121"/>
        <v>4000</v>
      </c>
      <c r="Q211" s="109">
        <f t="shared" si="122"/>
        <v>4000</v>
      </c>
      <c r="R211" s="89"/>
      <c r="S211" s="119">
        <v>4000</v>
      </c>
      <c r="T211" s="89"/>
      <c r="U211" s="89"/>
      <c r="V211" s="89">
        <f t="shared" si="123"/>
        <v>0</v>
      </c>
      <c r="W211" s="89"/>
      <c r="X211" s="89"/>
      <c r="Y211" s="89"/>
      <c r="Z211" s="308">
        <f t="shared" si="124"/>
        <v>800</v>
      </c>
      <c r="AA211" s="272"/>
      <c r="AB211" s="308">
        <f t="shared" si="125"/>
        <v>2000</v>
      </c>
      <c r="AC211" s="272"/>
      <c r="AD211" s="304">
        <f t="shared" si="126"/>
        <v>3000</v>
      </c>
      <c r="AE211" s="272"/>
      <c r="AF211" s="304">
        <f t="shared" si="127"/>
        <v>4000</v>
      </c>
      <c r="AG211" s="82"/>
      <c r="AH211" s="29" t="s">
        <v>1019</v>
      </c>
      <c r="AI211" s="284"/>
    </row>
    <row r="212" spans="1:35" s="65" customFormat="1" ht="98.1" customHeight="1">
      <c r="A212" s="33">
        <v>15</v>
      </c>
      <c r="B212" s="87" t="s">
        <v>512</v>
      </c>
      <c r="C212" s="33" t="s">
        <v>256</v>
      </c>
      <c r="D212" s="30" t="s">
        <v>493</v>
      </c>
      <c r="E212" s="189" t="s">
        <v>103</v>
      </c>
      <c r="F212" s="47" t="s">
        <v>513</v>
      </c>
      <c r="G212" s="41" t="s">
        <v>104</v>
      </c>
      <c r="H212" s="188" t="s">
        <v>514</v>
      </c>
      <c r="I212" s="109">
        <v>14327</v>
      </c>
      <c r="J212" s="109">
        <v>14327</v>
      </c>
      <c r="K212" s="31"/>
      <c r="L212" s="109">
        <v>4077</v>
      </c>
      <c r="M212" s="119">
        <v>10250</v>
      </c>
      <c r="N212" s="119">
        <v>10250</v>
      </c>
      <c r="O212" s="119"/>
      <c r="P212" s="186">
        <f t="shared" si="121"/>
        <v>3200</v>
      </c>
      <c r="Q212" s="109">
        <f t="shared" si="122"/>
        <v>3200</v>
      </c>
      <c r="R212" s="89"/>
      <c r="S212" s="119"/>
      <c r="T212" s="89">
        <v>3200</v>
      </c>
      <c r="U212" s="89"/>
      <c r="V212" s="89">
        <f t="shared" si="123"/>
        <v>0</v>
      </c>
      <c r="W212" s="89"/>
      <c r="X212" s="89"/>
      <c r="Y212" s="89"/>
      <c r="Z212" s="308">
        <f t="shared" si="124"/>
        <v>640</v>
      </c>
      <c r="AA212" s="272"/>
      <c r="AB212" s="308">
        <f t="shared" si="125"/>
        <v>1600</v>
      </c>
      <c r="AC212" s="272"/>
      <c r="AD212" s="304">
        <f t="shared" si="126"/>
        <v>2400</v>
      </c>
      <c r="AE212" s="272"/>
      <c r="AF212" s="304">
        <f t="shared" si="127"/>
        <v>3200</v>
      </c>
      <c r="AG212" s="82"/>
      <c r="AH212" s="29" t="s">
        <v>1019</v>
      </c>
      <c r="AI212" s="284"/>
    </row>
    <row r="213" spans="1:35" s="65" customFormat="1" ht="75.599999999999994" customHeight="1">
      <c r="A213" s="33">
        <v>16</v>
      </c>
      <c r="B213" s="87" t="s">
        <v>515</v>
      </c>
      <c r="C213" s="33" t="s">
        <v>256</v>
      </c>
      <c r="D213" s="30" t="s">
        <v>493</v>
      </c>
      <c r="E213" s="189" t="s">
        <v>103</v>
      </c>
      <c r="F213" s="47">
        <v>8128962</v>
      </c>
      <c r="G213" s="41" t="s">
        <v>104</v>
      </c>
      <c r="H213" s="188" t="s">
        <v>516</v>
      </c>
      <c r="I213" s="109">
        <v>5938</v>
      </c>
      <c r="J213" s="109">
        <v>5938</v>
      </c>
      <c r="K213" s="31"/>
      <c r="L213" s="109">
        <v>4438</v>
      </c>
      <c r="M213" s="119">
        <v>1500</v>
      </c>
      <c r="N213" s="119">
        <v>1500</v>
      </c>
      <c r="O213" s="119"/>
      <c r="P213" s="186">
        <f t="shared" si="121"/>
        <v>2000</v>
      </c>
      <c r="Q213" s="109">
        <f t="shared" si="122"/>
        <v>2000</v>
      </c>
      <c r="R213" s="89"/>
      <c r="S213" s="119"/>
      <c r="T213" s="89">
        <v>2000</v>
      </c>
      <c r="U213" s="89"/>
      <c r="V213" s="89">
        <f t="shared" si="123"/>
        <v>0</v>
      </c>
      <c r="W213" s="89"/>
      <c r="X213" s="89"/>
      <c r="Y213" s="89"/>
      <c r="Z213" s="308">
        <f t="shared" si="124"/>
        <v>400</v>
      </c>
      <c r="AA213" s="272"/>
      <c r="AB213" s="308">
        <f t="shared" si="125"/>
        <v>1000</v>
      </c>
      <c r="AC213" s="272"/>
      <c r="AD213" s="304">
        <f t="shared" si="126"/>
        <v>1500</v>
      </c>
      <c r="AE213" s="272"/>
      <c r="AF213" s="304">
        <f t="shared" si="127"/>
        <v>2000</v>
      </c>
      <c r="AG213" s="82"/>
      <c r="AH213" s="29" t="s">
        <v>1019</v>
      </c>
      <c r="AI213" s="284"/>
    </row>
    <row r="214" spans="1:35" s="65" customFormat="1" ht="75.599999999999994" customHeight="1">
      <c r="A214" s="33">
        <v>17</v>
      </c>
      <c r="B214" s="87" t="s">
        <v>517</v>
      </c>
      <c r="C214" s="33" t="s">
        <v>256</v>
      </c>
      <c r="D214" s="30" t="s">
        <v>489</v>
      </c>
      <c r="E214" s="189" t="s">
        <v>103</v>
      </c>
      <c r="F214" s="47">
        <v>8128961</v>
      </c>
      <c r="G214" s="41" t="s">
        <v>104</v>
      </c>
      <c r="H214" s="188" t="s">
        <v>518</v>
      </c>
      <c r="I214" s="109">
        <v>4793</v>
      </c>
      <c r="J214" s="109">
        <v>4793</v>
      </c>
      <c r="K214" s="31"/>
      <c r="L214" s="109">
        <v>3693</v>
      </c>
      <c r="M214" s="119">
        <v>1100</v>
      </c>
      <c r="N214" s="119">
        <v>1100</v>
      </c>
      <c r="O214" s="119"/>
      <c r="P214" s="186">
        <f t="shared" si="121"/>
        <v>1500</v>
      </c>
      <c r="Q214" s="109">
        <f t="shared" si="122"/>
        <v>1500</v>
      </c>
      <c r="R214" s="89"/>
      <c r="S214" s="119"/>
      <c r="T214" s="89">
        <v>1500</v>
      </c>
      <c r="U214" s="89"/>
      <c r="V214" s="89">
        <f t="shared" si="123"/>
        <v>0</v>
      </c>
      <c r="W214" s="89"/>
      <c r="X214" s="89"/>
      <c r="Y214" s="89"/>
      <c r="Z214" s="308">
        <f t="shared" ref="Z214:Z222" si="128">20%*P214</f>
        <v>300</v>
      </c>
      <c r="AA214" s="272"/>
      <c r="AB214" s="308">
        <f t="shared" ref="AB214:AB222" si="129">50%*P214</f>
        <v>750</v>
      </c>
      <c r="AC214" s="272"/>
      <c r="AD214" s="304">
        <f t="shared" ref="AD214:AD222" si="130">75%*P214</f>
        <v>1125</v>
      </c>
      <c r="AE214" s="272"/>
      <c r="AF214" s="304">
        <f t="shared" ref="AF214:AF222" si="131">100%*P214</f>
        <v>1500</v>
      </c>
      <c r="AG214" s="82"/>
      <c r="AH214" s="29" t="s">
        <v>1019</v>
      </c>
      <c r="AI214" s="284"/>
    </row>
    <row r="215" spans="1:35" s="65" customFormat="1" ht="75.599999999999994" customHeight="1">
      <c r="A215" s="33">
        <v>18</v>
      </c>
      <c r="B215" s="87" t="s">
        <v>519</v>
      </c>
      <c r="C215" s="33" t="s">
        <v>256</v>
      </c>
      <c r="D215" s="30" t="s">
        <v>500</v>
      </c>
      <c r="E215" s="189" t="s">
        <v>103</v>
      </c>
      <c r="F215" s="47">
        <v>8128960</v>
      </c>
      <c r="G215" s="41" t="s">
        <v>104</v>
      </c>
      <c r="H215" s="188" t="s">
        <v>520</v>
      </c>
      <c r="I215" s="109">
        <v>5885</v>
      </c>
      <c r="J215" s="109">
        <v>5885</v>
      </c>
      <c r="K215" s="31"/>
      <c r="L215" s="109">
        <v>4385</v>
      </c>
      <c r="M215" s="119">
        <v>1500</v>
      </c>
      <c r="N215" s="119">
        <v>1500</v>
      </c>
      <c r="O215" s="119"/>
      <c r="P215" s="186">
        <f t="shared" si="121"/>
        <v>2000</v>
      </c>
      <c r="Q215" s="109">
        <f t="shared" si="122"/>
        <v>2000</v>
      </c>
      <c r="R215" s="89"/>
      <c r="S215" s="119"/>
      <c r="T215" s="89">
        <v>2000</v>
      </c>
      <c r="U215" s="89"/>
      <c r="V215" s="89">
        <f t="shared" si="123"/>
        <v>0</v>
      </c>
      <c r="W215" s="89"/>
      <c r="X215" s="89"/>
      <c r="Y215" s="89"/>
      <c r="Z215" s="308">
        <f t="shared" si="128"/>
        <v>400</v>
      </c>
      <c r="AA215" s="272"/>
      <c r="AB215" s="308">
        <f t="shared" si="129"/>
        <v>1000</v>
      </c>
      <c r="AC215" s="272"/>
      <c r="AD215" s="304">
        <f t="shared" si="130"/>
        <v>1500</v>
      </c>
      <c r="AE215" s="272"/>
      <c r="AF215" s="304">
        <f t="shared" si="131"/>
        <v>2000</v>
      </c>
      <c r="AG215" s="82"/>
      <c r="AH215" s="29" t="s">
        <v>1019</v>
      </c>
      <c r="AI215" s="284"/>
    </row>
    <row r="216" spans="1:35" s="65" customFormat="1" ht="75.599999999999994" customHeight="1">
      <c r="A216" s="33">
        <v>19</v>
      </c>
      <c r="B216" s="87" t="s">
        <v>521</v>
      </c>
      <c r="C216" s="33" t="s">
        <v>256</v>
      </c>
      <c r="D216" s="30" t="s">
        <v>493</v>
      </c>
      <c r="E216" s="189" t="s">
        <v>103</v>
      </c>
      <c r="F216" s="47">
        <v>8128953</v>
      </c>
      <c r="G216" s="41" t="s">
        <v>104</v>
      </c>
      <c r="H216" s="188" t="s">
        <v>522</v>
      </c>
      <c r="I216" s="109">
        <v>6292</v>
      </c>
      <c r="J216" s="109">
        <v>6292</v>
      </c>
      <c r="K216" s="31"/>
      <c r="L216" s="109">
        <v>4792</v>
      </c>
      <c r="M216" s="119">
        <v>1500</v>
      </c>
      <c r="N216" s="119">
        <v>1500</v>
      </c>
      <c r="O216" s="119"/>
      <c r="P216" s="186">
        <f t="shared" si="121"/>
        <v>2000</v>
      </c>
      <c r="Q216" s="109">
        <f t="shared" si="122"/>
        <v>2000</v>
      </c>
      <c r="R216" s="89"/>
      <c r="S216" s="119"/>
      <c r="T216" s="89">
        <v>2000</v>
      </c>
      <c r="U216" s="89"/>
      <c r="V216" s="89">
        <f t="shared" si="123"/>
        <v>0</v>
      </c>
      <c r="W216" s="89"/>
      <c r="X216" s="89"/>
      <c r="Y216" s="89"/>
      <c r="Z216" s="308">
        <f t="shared" si="128"/>
        <v>400</v>
      </c>
      <c r="AA216" s="272"/>
      <c r="AB216" s="308">
        <f t="shared" si="129"/>
        <v>1000</v>
      </c>
      <c r="AC216" s="272"/>
      <c r="AD216" s="304">
        <f t="shared" si="130"/>
        <v>1500</v>
      </c>
      <c r="AE216" s="272"/>
      <c r="AF216" s="304">
        <f t="shared" si="131"/>
        <v>2000</v>
      </c>
      <c r="AG216" s="82"/>
      <c r="AH216" s="29" t="s">
        <v>1019</v>
      </c>
      <c r="AI216" s="284"/>
    </row>
    <row r="217" spans="1:35" s="65" customFormat="1" ht="75.599999999999994" customHeight="1">
      <c r="A217" s="33">
        <v>20</v>
      </c>
      <c r="B217" s="87" t="s">
        <v>523</v>
      </c>
      <c r="C217" s="33" t="s">
        <v>256</v>
      </c>
      <c r="D217" s="30" t="s">
        <v>500</v>
      </c>
      <c r="E217" s="189" t="s">
        <v>103</v>
      </c>
      <c r="F217" s="47">
        <v>8128954</v>
      </c>
      <c r="G217" s="41" t="s">
        <v>104</v>
      </c>
      <c r="H217" s="188" t="s">
        <v>524</v>
      </c>
      <c r="I217" s="109">
        <v>5664</v>
      </c>
      <c r="J217" s="109">
        <v>5664</v>
      </c>
      <c r="K217" s="31"/>
      <c r="L217" s="109">
        <v>4364</v>
      </c>
      <c r="M217" s="119">
        <v>1300</v>
      </c>
      <c r="N217" s="119">
        <v>1300</v>
      </c>
      <c r="O217" s="119"/>
      <c r="P217" s="186">
        <f t="shared" si="121"/>
        <v>1800</v>
      </c>
      <c r="Q217" s="109">
        <f t="shared" si="122"/>
        <v>1800</v>
      </c>
      <c r="R217" s="89"/>
      <c r="S217" s="119"/>
      <c r="T217" s="89">
        <v>1800</v>
      </c>
      <c r="U217" s="89"/>
      <c r="V217" s="89">
        <f t="shared" si="123"/>
        <v>0</v>
      </c>
      <c r="W217" s="89"/>
      <c r="X217" s="89"/>
      <c r="Y217" s="89"/>
      <c r="Z217" s="308">
        <f t="shared" si="128"/>
        <v>360</v>
      </c>
      <c r="AA217" s="272"/>
      <c r="AB217" s="308">
        <f t="shared" si="129"/>
        <v>900</v>
      </c>
      <c r="AC217" s="272"/>
      <c r="AD217" s="304">
        <f t="shared" si="130"/>
        <v>1350</v>
      </c>
      <c r="AE217" s="272"/>
      <c r="AF217" s="304">
        <f t="shared" si="131"/>
        <v>1800</v>
      </c>
      <c r="AG217" s="82"/>
      <c r="AH217" s="29" t="s">
        <v>1019</v>
      </c>
      <c r="AI217" s="284"/>
    </row>
    <row r="218" spans="1:35" s="65" customFormat="1" ht="75.599999999999994" customHeight="1">
      <c r="A218" s="33">
        <v>21</v>
      </c>
      <c r="B218" s="87" t="s">
        <v>525</v>
      </c>
      <c r="C218" s="33" t="s">
        <v>256</v>
      </c>
      <c r="D218" s="30" t="s">
        <v>500</v>
      </c>
      <c r="E218" s="189" t="s">
        <v>103</v>
      </c>
      <c r="F218" s="47">
        <v>8128959</v>
      </c>
      <c r="G218" s="41" t="s">
        <v>104</v>
      </c>
      <c r="H218" s="188" t="s">
        <v>526</v>
      </c>
      <c r="I218" s="109">
        <v>7378</v>
      </c>
      <c r="J218" s="109">
        <v>7378</v>
      </c>
      <c r="K218" s="31"/>
      <c r="L218" s="109">
        <v>5778</v>
      </c>
      <c r="M218" s="119">
        <v>1600</v>
      </c>
      <c r="N218" s="119">
        <v>1600</v>
      </c>
      <c r="O218" s="119"/>
      <c r="P218" s="186">
        <f t="shared" si="121"/>
        <v>2000</v>
      </c>
      <c r="Q218" s="109">
        <f t="shared" si="122"/>
        <v>2000</v>
      </c>
      <c r="R218" s="89"/>
      <c r="S218" s="119"/>
      <c r="T218" s="89">
        <v>2000</v>
      </c>
      <c r="U218" s="89"/>
      <c r="V218" s="89">
        <f t="shared" si="123"/>
        <v>0</v>
      </c>
      <c r="W218" s="89"/>
      <c r="X218" s="89"/>
      <c r="Y218" s="89"/>
      <c r="Z218" s="308">
        <f t="shared" si="128"/>
        <v>400</v>
      </c>
      <c r="AA218" s="272"/>
      <c r="AB218" s="308">
        <f t="shared" si="129"/>
        <v>1000</v>
      </c>
      <c r="AC218" s="272"/>
      <c r="AD218" s="304">
        <f t="shared" si="130"/>
        <v>1500</v>
      </c>
      <c r="AE218" s="272"/>
      <c r="AF218" s="304">
        <f t="shared" si="131"/>
        <v>2000</v>
      </c>
      <c r="AG218" s="82"/>
      <c r="AH218" s="29" t="s">
        <v>1019</v>
      </c>
      <c r="AI218" s="284"/>
    </row>
    <row r="219" spans="1:35" s="65" customFormat="1" ht="75.599999999999994" customHeight="1">
      <c r="A219" s="33">
        <v>22</v>
      </c>
      <c r="B219" s="87" t="s">
        <v>527</v>
      </c>
      <c r="C219" s="33" t="s">
        <v>256</v>
      </c>
      <c r="D219" s="30" t="s">
        <v>500</v>
      </c>
      <c r="E219" s="189" t="s">
        <v>103</v>
      </c>
      <c r="F219" s="47">
        <v>8128957</v>
      </c>
      <c r="G219" s="41" t="s">
        <v>104</v>
      </c>
      <c r="H219" s="188" t="s">
        <v>528</v>
      </c>
      <c r="I219" s="109">
        <v>11630</v>
      </c>
      <c r="J219" s="109">
        <v>11630</v>
      </c>
      <c r="K219" s="31"/>
      <c r="L219" s="109">
        <v>8577</v>
      </c>
      <c r="M219" s="119">
        <v>3053</v>
      </c>
      <c r="N219" s="119">
        <v>3053</v>
      </c>
      <c r="O219" s="119"/>
      <c r="P219" s="186">
        <f t="shared" si="121"/>
        <v>4000</v>
      </c>
      <c r="Q219" s="109">
        <f t="shared" si="122"/>
        <v>4000</v>
      </c>
      <c r="R219" s="89"/>
      <c r="S219" s="119"/>
      <c r="T219" s="89">
        <v>4000</v>
      </c>
      <c r="U219" s="89"/>
      <c r="V219" s="89">
        <f t="shared" si="123"/>
        <v>0</v>
      </c>
      <c r="W219" s="89"/>
      <c r="X219" s="89"/>
      <c r="Y219" s="89"/>
      <c r="Z219" s="308">
        <f t="shared" si="128"/>
        <v>800</v>
      </c>
      <c r="AA219" s="272"/>
      <c r="AB219" s="308">
        <f t="shared" si="129"/>
        <v>2000</v>
      </c>
      <c r="AC219" s="272"/>
      <c r="AD219" s="304">
        <f t="shared" si="130"/>
        <v>3000</v>
      </c>
      <c r="AE219" s="272"/>
      <c r="AF219" s="304">
        <f t="shared" si="131"/>
        <v>4000</v>
      </c>
      <c r="AG219" s="82"/>
      <c r="AH219" s="29" t="s">
        <v>1019</v>
      </c>
      <c r="AI219" s="284"/>
    </row>
    <row r="220" spans="1:35" s="65" customFormat="1" ht="75.599999999999994" customHeight="1">
      <c r="A220" s="33">
        <v>23</v>
      </c>
      <c r="B220" s="87" t="s">
        <v>529</v>
      </c>
      <c r="C220" s="33" t="s">
        <v>256</v>
      </c>
      <c r="D220" s="30" t="s">
        <v>489</v>
      </c>
      <c r="E220" s="189" t="s">
        <v>103</v>
      </c>
      <c r="F220" s="47">
        <v>8128956</v>
      </c>
      <c r="G220" s="41" t="s">
        <v>104</v>
      </c>
      <c r="H220" s="188" t="s">
        <v>530</v>
      </c>
      <c r="I220" s="109">
        <v>8934</v>
      </c>
      <c r="J220" s="109">
        <v>8934</v>
      </c>
      <c r="K220" s="31"/>
      <c r="L220" s="109">
        <v>6434</v>
      </c>
      <c r="M220" s="119">
        <v>2500</v>
      </c>
      <c r="N220" s="119">
        <v>2500</v>
      </c>
      <c r="O220" s="119"/>
      <c r="P220" s="186">
        <f t="shared" si="121"/>
        <v>2500</v>
      </c>
      <c r="Q220" s="109">
        <f t="shared" si="122"/>
        <v>2500</v>
      </c>
      <c r="R220" s="89"/>
      <c r="S220" s="119"/>
      <c r="T220" s="89">
        <v>2500</v>
      </c>
      <c r="U220" s="89"/>
      <c r="V220" s="89">
        <f t="shared" si="123"/>
        <v>0</v>
      </c>
      <c r="W220" s="89"/>
      <c r="X220" s="89"/>
      <c r="Y220" s="89"/>
      <c r="Z220" s="308">
        <f t="shared" si="128"/>
        <v>500</v>
      </c>
      <c r="AA220" s="272"/>
      <c r="AB220" s="308">
        <f t="shared" si="129"/>
        <v>1250</v>
      </c>
      <c r="AC220" s="272"/>
      <c r="AD220" s="304">
        <f t="shared" si="130"/>
        <v>1875</v>
      </c>
      <c r="AE220" s="272"/>
      <c r="AF220" s="304">
        <f t="shared" si="131"/>
        <v>2500</v>
      </c>
      <c r="AG220" s="82"/>
      <c r="AH220" s="29" t="s">
        <v>1019</v>
      </c>
      <c r="AI220" s="284"/>
    </row>
    <row r="221" spans="1:35" s="65" customFormat="1" ht="75.599999999999994" customHeight="1">
      <c r="A221" s="33">
        <v>24</v>
      </c>
      <c r="B221" s="87" t="s">
        <v>531</v>
      </c>
      <c r="C221" s="33" t="s">
        <v>256</v>
      </c>
      <c r="D221" s="30" t="s">
        <v>500</v>
      </c>
      <c r="E221" s="189" t="s">
        <v>103</v>
      </c>
      <c r="F221" s="47">
        <v>7942667</v>
      </c>
      <c r="G221" s="41" t="s">
        <v>177</v>
      </c>
      <c r="H221" s="188" t="s">
        <v>1116</v>
      </c>
      <c r="I221" s="109">
        <v>23992</v>
      </c>
      <c r="J221" s="109">
        <v>23992</v>
      </c>
      <c r="K221" s="31"/>
      <c r="L221" s="109">
        <v>14312</v>
      </c>
      <c r="M221" s="119">
        <v>9680</v>
      </c>
      <c r="N221" s="119">
        <v>9680</v>
      </c>
      <c r="O221" s="119"/>
      <c r="P221" s="186">
        <f t="shared" si="121"/>
        <v>14000</v>
      </c>
      <c r="Q221" s="109">
        <f t="shared" si="122"/>
        <v>14000</v>
      </c>
      <c r="R221" s="89"/>
      <c r="S221" s="119"/>
      <c r="T221" s="89">
        <v>14000</v>
      </c>
      <c r="U221" s="89"/>
      <c r="V221" s="89">
        <f t="shared" si="123"/>
        <v>0</v>
      </c>
      <c r="W221" s="89"/>
      <c r="X221" s="89"/>
      <c r="Y221" s="89"/>
      <c r="Z221" s="308">
        <f t="shared" si="128"/>
        <v>2800</v>
      </c>
      <c r="AA221" s="272"/>
      <c r="AB221" s="308">
        <f t="shared" si="129"/>
        <v>7000</v>
      </c>
      <c r="AC221" s="272"/>
      <c r="AD221" s="304">
        <f t="shared" si="130"/>
        <v>10500</v>
      </c>
      <c r="AE221" s="272"/>
      <c r="AF221" s="304">
        <f t="shared" si="131"/>
        <v>14000</v>
      </c>
      <c r="AG221" s="82"/>
      <c r="AH221" s="29" t="s">
        <v>1019</v>
      </c>
      <c r="AI221" s="284"/>
    </row>
    <row r="222" spans="1:35" s="65" customFormat="1" ht="75.599999999999994" customHeight="1">
      <c r="A222" s="33">
        <v>25</v>
      </c>
      <c r="B222" s="87" t="s">
        <v>532</v>
      </c>
      <c r="C222" s="33" t="s">
        <v>259</v>
      </c>
      <c r="D222" s="30" t="s">
        <v>533</v>
      </c>
      <c r="E222" s="189" t="s">
        <v>103</v>
      </c>
      <c r="F222" s="47" t="s">
        <v>534</v>
      </c>
      <c r="G222" s="41" t="s">
        <v>104</v>
      </c>
      <c r="H222" s="188" t="s">
        <v>535</v>
      </c>
      <c r="I222" s="109">
        <v>14871</v>
      </c>
      <c r="J222" s="109">
        <v>14871</v>
      </c>
      <c r="K222" s="31"/>
      <c r="L222" s="109">
        <v>621</v>
      </c>
      <c r="M222" s="119">
        <v>14250</v>
      </c>
      <c r="N222" s="119">
        <v>14250</v>
      </c>
      <c r="O222" s="119"/>
      <c r="P222" s="186">
        <f t="shared" si="121"/>
        <v>337</v>
      </c>
      <c r="Q222" s="109">
        <f t="shared" si="122"/>
        <v>337</v>
      </c>
      <c r="R222" s="89">
        <v>337</v>
      </c>
      <c r="S222" s="119"/>
      <c r="T222" s="89"/>
      <c r="U222" s="89"/>
      <c r="V222" s="89">
        <f t="shared" si="123"/>
        <v>0</v>
      </c>
      <c r="W222" s="89"/>
      <c r="X222" s="89"/>
      <c r="Y222" s="89"/>
      <c r="Z222" s="308">
        <f t="shared" si="128"/>
        <v>67.400000000000006</v>
      </c>
      <c r="AA222" s="272"/>
      <c r="AB222" s="308">
        <f t="shared" si="129"/>
        <v>168.5</v>
      </c>
      <c r="AC222" s="272"/>
      <c r="AD222" s="304">
        <f t="shared" si="130"/>
        <v>252.75</v>
      </c>
      <c r="AE222" s="272"/>
      <c r="AF222" s="304">
        <f t="shared" si="131"/>
        <v>337</v>
      </c>
      <c r="AG222" s="82"/>
      <c r="AH222" s="29" t="s">
        <v>1019</v>
      </c>
      <c r="AI222" s="284"/>
    </row>
    <row r="223" spans="1:35" s="65" customFormat="1" ht="34.799999999999997">
      <c r="A223" s="33" t="s">
        <v>111</v>
      </c>
      <c r="B223" s="312" t="s">
        <v>536</v>
      </c>
      <c r="C223" s="33"/>
      <c r="D223" s="30"/>
      <c r="E223" s="189"/>
      <c r="F223" s="47"/>
      <c r="G223" s="41"/>
      <c r="H223" s="188"/>
      <c r="I223" s="109"/>
      <c r="J223" s="109"/>
      <c r="K223" s="109"/>
      <c r="L223" s="109"/>
      <c r="M223" s="119"/>
      <c r="N223" s="119"/>
      <c r="O223" s="119"/>
      <c r="P223" s="186">
        <f t="shared" si="121"/>
        <v>0</v>
      </c>
      <c r="Q223" s="109">
        <f t="shared" si="122"/>
        <v>0</v>
      </c>
      <c r="R223" s="89"/>
      <c r="S223" s="119"/>
      <c r="T223" s="89"/>
      <c r="U223" s="89"/>
      <c r="V223" s="89">
        <f t="shared" si="123"/>
        <v>0</v>
      </c>
      <c r="W223" s="89"/>
      <c r="X223" s="89"/>
      <c r="Y223" s="89"/>
      <c r="Z223" s="297"/>
      <c r="AA223" s="273"/>
      <c r="AB223" s="273"/>
      <c r="AC223" s="273"/>
      <c r="AD223" s="273"/>
      <c r="AE223" s="273"/>
      <c r="AF223" s="82"/>
      <c r="AG223" s="82"/>
      <c r="AH223" s="38"/>
      <c r="AI223" s="284"/>
    </row>
    <row r="224" spans="1:35" s="65" customFormat="1" ht="72">
      <c r="A224" s="33">
        <v>26</v>
      </c>
      <c r="B224" s="72" t="s">
        <v>537</v>
      </c>
      <c r="C224" s="33" t="s">
        <v>1118</v>
      </c>
      <c r="D224" s="72" t="s">
        <v>493</v>
      </c>
      <c r="E224" s="191" t="s">
        <v>103</v>
      </c>
      <c r="F224" s="192" t="s">
        <v>538</v>
      </c>
      <c r="G224" s="193" t="s">
        <v>104</v>
      </c>
      <c r="H224" s="194" t="s">
        <v>539</v>
      </c>
      <c r="I224" s="109">
        <v>2059</v>
      </c>
      <c r="J224" s="109">
        <v>2059</v>
      </c>
      <c r="K224" s="109"/>
      <c r="L224" s="109">
        <v>209</v>
      </c>
      <c r="M224" s="119">
        <v>1850</v>
      </c>
      <c r="N224" s="119">
        <v>1850</v>
      </c>
      <c r="O224" s="119"/>
      <c r="P224" s="186">
        <f t="shared" si="121"/>
        <v>20</v>
      </c>
      <c r="Q224" s="109">
        <f t="shared" si="122"/>
        <v>20</v>
      </c>
      <c r="R224" s="89">
        <v>20</v>
      </c>
      <c r="S224" s="119"/>
      <c r="T224" s="89"/>
      <c r="U224" s="89"/>
      <c r="V224" s="89">
        <f t="shared" si="123"/>
        <v>0</v>
      </c>
      <c r="W224" s="89"/>
      <c r="X224" s="89"/>
      <c r="Y224" s="89"/>
      <c r="Z224" s="308">
        <f t="shared" ref="Z224" si="132">20%*P224</f>
        <v>4</v>
      </c>
      <c r="AA224" s="272"/>
      <c r="AB224" s="308">
        <f t="shared" ref="AB224" si="133">50%*P224</f>
        <v>10</v>
      </c>
      <c r="AC224" s="272"/>
      <c r="AD224" s="304">
        <f t="shared" ref="AD224" si="134">75%*P224</f>
        <v>15</v>
      </c>
      <c r="AE224" s="272"/>
      <c r="AF224" s="304">
        <f t="shared" ref="AF224" si="135">100%*P224</f>
        <v>20</v>
      </c>
      <c r="AG224" s="82"/>
      <c r="AH224" s="29" t="s">
        <v>1019</v>
      </c>
      <c r="AI224" s="284"/>
    </row>
    <row r="225" spans="1:35" s="65" customFormat="1" ht="44.4" hidden="1" customHeight="1">
      <c r="A225" s="33"/>
      <c r="B225" s="87" t="s">
        <v>86</v>
      </c>
      <c r="C225" s="33"/>
      <c r="D225" s="30"/>
      <c r="E225" s="33"/>
      <c r="F225" s="47"/>
      <c r="G225" s="41"/>
      <c r="H225" s="188"/>
      <c r="I225" s="109"/>
      <c r="J225" s="109"/>
      <c r="K225" s="109"/>
      <c r="L225" s="109"/>
      <c r="M225" s="119"/>
      <c r="N225" s="119"/>
      <c r="O225" s="119"/>
      <c r="P225" s="186">
        <f t="shared" si="121"/>
        <v>0</v>
      </c>
      <c r="Q225" s="109">
        <f t="shared" si="122"/>
        <v>0</v>
      </c>
      <c r="R225" s="89"/>
      <c r="S225" s="119"/>
      <c r="T225" s="89"/>
      <c r="U225" s="89"/>
      <c r="V225" s="89">
        <f t="shared" si="123"/>
        <v>0</v>
      </c>
      <c r="W225" s="89"/>
      <c r="X225" s="89"/>
      <c r="Y225" s="89"/>
      <c r="Z225" s="297"/>
      <c r="AA225" s="273"/>
      <c r="AB225" s="273"/>
      <c r="AC225" s="273"/>
      <c r="AD225" s="273"/>
      <c r="AE225" s="273"/>
      <c r="AF225" s="82"/>
      <c r="AG225" s="82"/>
      <c r="AH225" s="38"/>
      <c r="AI225" s="284"/>
    </row>
    <row r="226" spans="1:35" s="68" customFormat="1" ht="62.4" customHeight="1">
      <c r="A226" s="22" t="s">
        <v>540</v>
      </c>
      <c r="B226" s="21" t="s">
        <v>541</v>
      </c>
      <c r="C226" s="22"/>
      <c r="D226" s="39"/>
      <c r="E226" s="40"/>
      <c r="F226" s="40"/>
      <c r="G226" s="40"/>
      <c r="H226" s="45"/>
      <c r="I226" s="24">
        <f>SUM(I227:I253)</f>
        <v>719497.78792899998</v>
      </c>
      <c r="J226" s="24">
        <f t="shared" ref="J226:Y226" si="136">SUM(J227:J253)</f>
        <v>719497.78792899998</v>
      </c>
      <c r="K226" s="24">
        <f t="shared" si="136"/>
        <v>0</v>
      </c>
      <c r="L226" s="24">
        <f t="shared" si="136"/>
        <v>222090.78792899998</v>
      </c>
      <c r="M226" s="24">
        <f t="shared" si="136"/>
        <v>483456</v>
      </c>
      <c r="N226" s="24">
        <f t="shared" si="136"/>
        <v>483456</v>
      </c>
      <c r="O226" s="24">
        <f t="shared" si="136"/>
        <v>0</v>
      </c>
      <c r="P226" s="24">
        <f t="shared" si="136"/>
        <v>158991</v>
      </c>
      <c r="Q226" s="24">
        <f t="shared" si="136"/>
        <v>158991</v>
      </c>
      <c r="R226" s="24">
        <f t="shared" si="136"/>
        <v>0</v>
      </c>
      <c r="S226" s="24">
        <f t="shared" si="136"/>
        <v>83200</v>
      </c>
      <c r="T226" s="24">
        <f t="shared" si="136"/>
        <v>75791</v>
      </c>
      <c r="U226" s="24">
        <f t="shared" si="136"/>
        <v>0</v>
      </c>
      <c r="V226" s="24">
        <f t="shared" si="136"/>
        <v>0</v>
      </c>
      <c r="W226" s="24">
        <f t="shared" si="136"/>
        <v>0</v>
      </c>
      <c r="X226" s="24">
        <f t="shared" si="136"/>
        <v>0</v>
      </c>
      <c r="Y226" s="24">
        <f t="shared" si="136"/>
        <v>0</v>
      </c>
      <c r="Z226" s="303">
        <f t="shared" ref="Z226" si="137">20%*P226</f>
        <v>31798.2</v>
      </c>
      <c r="AA226" s="299"/>
      <c r="AB226" s="303">
        <f t="shared" ref="AB226" si="138">50%*P226</f>
        <v>79495.5</v>
      </c>
      <c r="AC226" s="299"/>
      <c r="AD226" s="306">
        <f t="shared" ref="AD226" si="139">75%*P226</f>
        <v>119243.25</v>
      </c>
      <c r="AE226" s="299"/>
      <c r="AF226" s="306">
        <f t="shared" ref="AF226" si="140">100%*P226</f>
        <v>158991</v>
      </c>
      <c r="AG226" s="83">
        <v>0.96989999999999998</v>
      </c>
      <c r="AH226" s="38"/>
      <c r="AI226" s="286"/>
    </row>
    <row r="227" spans="1:35" s="65" customFormat="1" ht="29.4" customHeight="1">
      <c r="A227" s="22" t="s">
        <v>111</v>
      </c>
      <c r="B227" s="21" t="s">
        <v>32</v>
      </c>
      <c r="C227" s="22"/>
      <c r="D227" s="30"/>
      <c r="E227" s="41"/>
      <c r="F227" s="31"/>
      <c r="G227" s="31"/>
      <c r="H227" s="45"/>
      <c r="I227" s="195"/>
      <c r="J227" s="195"/>
      <c r="K227" s="195"/>
      <c r="L227" s="109">
        <f>J227-N227</f>
        <v>0</v>
      </c>
      <c r="M227" s="195"/>
      <c r="N227" s="195"/>
      <c r="O227" s="195"/>
      <c r="P227" s="195"/>
      <c r="Q227" s="109">
        <f>SUM(R227:T227)</f>
        <v>0</v>
      </c>
      <c r="R227" s="89"/>
      <c r="S227" s="89"/>
      <c r="T227" s="89"/>
      <c r="U227" s="89"/>
      <c r="V227" s="89"/>
      <c r="W227" s="89"/>
      <c r="X227" s="89"/>
      <c r="Y227" s="89"/>
      <c r="Z227" s="297"/>
      <c r="AA227" s="273"/>
      <c r="AB227" s="273"/>
      <c r="AC227" s="273"/>
      <c r="AD227" s="273"/>
      <c r="AE227" s="273"/>
      <c r="AF227" s="82"/>
      <c r="AG227" s="82"/>
      <c r="AH227" s="29"/>
      <c r="AI227" s="284"/>
    </row>
    <row r="228" spans="1:35" s="65" customFormat="1" ht="125.1" customHeight="1">
      <c r="A228" s="33">
        <v>1</v>
      </c>
      <c r="B228" s="70" t="s">
        <v>542</v>
      </c>
      <c r="C228" s="33" t="s">
        <v>386</v>
      </c>
      <c r="D228" s="52" t="s">
        <v>543</v>
      </c>
      <c r="E228" s="137" t="s">
        <v>103</v>
      </c>
      <c r="F228" s="137">
        <v>8153664</v>
      </c>
      <c r="G228" s="137" t="s">
        <v>237</v>
      </c>
      <c r="H228" s="196" t="s">
        <v>544</v>
      </c>
      <c r="I228" s="197">
        <v>7258</v>
      </c>
      <c r="J228" s="197">
        <v>7258</v>
      </c>
      <c r="K228" s="195"/>
      <c r="L228" s="109"/>
      <c r="M228" s="197">
        <v>100</v>
      </c>
      <c r="N228" s="197">
        <v>100</v>
      </c>
      <c r="O228" s="195"/>
      <c r="P228" s="195">
        <f>Q228+V228</f>
        <v>3000</v>
      </c>
      <c r="Q228" s="109">
        <f>SUM(R228:U228)</f>
        <v>3000</v>
      </c>
      <c r="R228" s="89"/>
      <c r="S228" s="89">
        <v>3000</v>
      </c>
      <c r="T228" s="89"/>
      <c r="U228" s="89"/>
      <c r="V228" s="89">
        <f>SUM(W228:Y228)</f>
        <v>0</v>
      </c>
      <c r="W228" s="89"/>
      <c r="X228" s="89"/>
      <c r="Y228" s="89"/>
      <c r="Z228" s="308">
        <f t="shared" ref="Z228:Z231" si="141">20%*P228</f>
        <v>600</v>
      </c>
      <c r="AA228" s="272"/>
      <c r="AB228" s="308">
        <f t="shared" ref="AB228:AB231" si="142">50%*P228</f>
        <v>1500</v>
      </c>
      <c r="AC228" s="272"/>
      <c r="AD228" s="304">
        <f t="shared" ref="AD228:AD231" si="143">75%*P228</f>
        <v>2250</v>
      </c>
      <c r="AE228" s="272"/>
      <c r="AF228" s="304">
        <f t="shared" ref="AF228:AF231" si="144">100%*P228</f>
        <v>3000</v>
      </c>
      <c r="AG228" s="82"/>
      <c r="AH228" s="29" t="s">
        <v>1019</v>
      </c>
      <c r="AI228" s="284"/>
    </row>
    <row r="229" spans="1:35" s="65" customFormat="1" ht="114.6" customHeight="1">
      <c r="A229" s="33">
        <v>2</v>
      </c>
      <c r="B229" s="198" t="s">
        <v>545</v>
      </c>
      <c r="C229" s="1" t="s">
        <v>256</v>
      </c>
      <c r="D229" s="52" t="s">
        <v>546</v>
      </c>
      <c r="E229" s="1" t="s">
        <v>103</v>
      </c>
      <c r="F229" s="41">
        <v>8160428</v>
      </c>
      <c r="G229" s="199" t="s">
        <v>104</v>
      </c>
      <c r="H229" s="33" t="s">
        <v>547</v>
      </c>
      <c r="I229" s="200">
        <v>6459</v>
      </c>
      <c r="J229" s="200">
        <v>6459</v>
      </c>
      <c r="K229" s="200"/>
      <c r="L229" s="109">
        <f t="shared" ref="L229:L238" si="145">J229-N229</f>
        <v>6385</v>
      </c>
      <c r="M229" s="200">
        <v>74</v>
      </c>
      <c r="N229" s="200">
        <v>74</v>
      </c>
      <c r="O229" s="200"/>
      <c r="P229" s="195">
        <f t="shared" ref="P229:P253" si="146">Q229+V229</f>
        <v>5000</v>
      </c>
      <c r="Q229" s="109">
        <f t="shared" ref="Q229:Q253" si="147">SUM(R229:U229)</f>
        <v>5000</v>
      </c>
      <c r="R229" s="89"/>
      <c r="S229" s="89"/>
      <c r="T229" s="200">
        <v>5000</v>
      </c>
      <c r="U229" s="200"/>
      <c r="V229" s="89">
        <f t="shared" ref="V229:V253" si="148">SUM(W229:Y229)</f>
        <v>0</v>
      </c>
      <c r="W229" s="200"/>
      <c r="X229" s="200"/>
      <c r="Y229" s="200"/>
      <c r="Z229" s="308">
        <f t="shared" si="141"/>
        <v>1000</v>
      </c>
      <c r="AA229" s="272"/>
      <c r="AB229" s="308">
        <f t="shared" si="142"/>
        <v>2500</v>
      </c>
      <c r="AC229" s="272"/>
      <c r="AD229" s="304">
        <f t="shared" si="143"/>
        <v>3750</v>
      </c>
      <c r="AE229" s="272"/>
      <c r="AF229" s="304">
        <f t="shared" si="144"/>
        <v>5000</v>
      </c>
      <c r="AG229" s="82"/>
      <c r="AH229" s="29" t="s">
        <v>1019</v>
      </c>
      <c r="AI229" s="284"/>
    </row>
    <row r="230" spans="1:35" s="65" customFormat="1" ht="114.6" customHeight="1">
      <c r="A230" s="33">
        <v>3</v>
      </c>
      <c r="B230" s="198" t="s">
        <v>548</v>
      </c>
      <c r="C230" s="1" t="s">
        <v>256</v>
      </c>
      <c r="D230" s="52" t="s">
        <v>549</v>
      </c>
      <c r="E230" s="1" t="s">
        <v>103</v>
      </c>
      <c r="F230" s="41">
        <v>8160429</v>
      </c>
      <c r="G230" s="199" t="s">
        <v>104</v>
      </c>
      <c r="H230" s="33" t="s">
        <v>550</v>
      </c>
      <c r="I230" s="200">
        <v>15471</v>
      </c>
      <c r="J230" s="200">
        <v>15471</v>
      </c>
      <c r="K230" s="200"/>
      <c r="L230" s="109">
        <f t="shared" si="145"/>
        <v>15371</v>
      </c>
      <c r="M230" s="200">
        <v>100</v>
      </c>
      <c r="N230" s="200">
        <v>100</v>
      </c>
      <c r="O230" s="200"/>
      <c r="P230" s="195">
        <f t="shared" si="146"/>
        <v>11700</v>
      </c>
      <c r="Q230" s="109">
        <f t="shared" si="147"/>
        <v>11700</v>
      </c>
      <c r="R230" s="89"/>
      <c r="S230" s="89"/>
      <c r="T230" s="200">
        <v>11700</v>
      </c>
      <c r="U230" s="200"/>
      <c r="V230" s="89">
        <f t="shared" si="148"/>
        <v>0</v>
      </c>
      <c r="W230" s="200"/>
      <c r="X230" s="200"/>
      <c r="Y230" s="200"/>
      <c r="Z230" s="308">
        <f t="shared" si="141"/>
        <v>2340</v>
      </c>
      <c r="AA230" s="272"/>
      <c r="AB230" s="308">
        <f t="shared" si="142"/>
        <v>5850</v>
      </c>
      <c r="AC230" s="272"/>
      <c r="AD230" s="304">
        <f t="shared" si="143"/>
        <v>8775</v>
      </c>
      <c r="AE230" s="272"/>
      <c r="AF230" s="304">
        <f t="shared" si="144"/>
        <v>11700</v>
      </c>
      <c r="AG230" s="82"/>
      <c r="AH230" s="29" t="s">
        <v>1019</v>
      </c>
      <c r="AI230" s="284"/>
    </row>
    <row r="231" spans="1:35" s="65" customFormat="1" ht="114.6" customHeight="1">
      <c r="A231" s="33">
        <v>4</v>
      </c>
      <c r="B231" s="198" t="s">
        <v>551</v>
      </c>
      <c r="C231" s="1" t="s">
        <v>256</v>
      </c>
      <c r="D231" s="52" t="s">
        <v>549</v>
      </c>
      <c r="E231" s="1" t="s">
        <v>103</v>
      </c>
      <c r="F231" s="41">
        <v>8160331</v>
      </c>
      <c r="G231" s="199" t="s">
        <v>104</v>
      </c>
      <c r="H231" s="33" t="s">
        <v>552</v>
      </c>
      <c r="I231" s="200">
        <v>11388</v>
      </c>
      <c r="J231" s="200">
        <v>11388</v>
      </c>
      <c r="K231" s="200"/>
      <c r="L231" s="109">
        <f t="shared" si="145"/>
        <v>11288</v>
      </c>
      <c r="M231" s="200">
        <v>100</v>
      </c>
      <c r="N231" s="200">
        <v>100</v>
      </c>
      <c r="O231" s="200"/>
      <c r="P231" s="195">
        <f t="shared" si="146"/>
        <v>9000</v>
      </c>
      <c r="Q231" s="109">
        <f t="shared" si="147"/>
        <v>9000</v>
      </c>
      <c r="R231" s="89"/>
      <c r="S231" s="89"/>
      <c r="T231" s="200">
        <v>9000</v>
      </c>
      <c r="U231" s="200"/>
      <c r="V231" s="89">
        <f t="shared" si="148"/>
        <v>0</v>
      </c>
      <c r="W231" s="200"/>
      <c r="X231" s="200"/>
      <c r="Y231" s="200"/>
      <c r="Z231" s="308">
        <f t="shared" si="141"/>
        <v>1800</v>
      </c>
      <c r="AA231" s="272"/>
      <c r="AB231" s="308">
        <f t="shared" si="142"/>
        <v>4500</v>
      </c>
      <c r="AC231" s="272"/>
      <c r="AD231" s="304">
        <f t="shared" si="143"/>
        <v>6750</v>
      </c>
      <c r="AE231" s="272"/>
      <c r="AF231" s="304">
        <f t="shared" si="144"/>
        <v>9000</v>
      </c>
      <c r="AG231" s="82"/>
      <c r="AH231" s="29" t="s">
        <v>1019</v>
      </c>
      <c r="AI231" s="284"/>
    </row>
    <row r="232" spans="1:35" s="65" customFormat="1" ht="42" customHeight="1">
      <c r="A232" s="22" t="s">
        <v>90</v>
      </c>
      <c r="B232" s="21" t="s">
        <v>239</v>
      </c>
      <c r="C232" s="22"/>
      <c r="D232" s="52"/>
      <c r="E232" s="1"/>
      <c r="F232" s="31"/>
      <c r="G232" s="31"/>
      <c r="H232" s="45"/>
      <c r="I232" s="27"/>
      <c r="J232" s="27"/>
      <c r="K232" s="27"/>
      <c r="L232" s="109">
        <f t="shared" si="145"/>
        <v>0</v>
      </c>
      <c r="M232" s="27"/>
      <c r="N232" s="27"/>
      <c r="O232" s="27"/>
      <c r="P232" s="195">
        <f t="shared" si="146"/>
        <v>0</v>
      </c>
      <c r="Q232" s="109">
        <f t="shared" si="147"/>
        <v>0</v>
      </c>
      <c r="R232" s="89"/>
      <c r="S232" s="89"/>
      <c r="T232" s="89"/>
      <c r="U232" s="89"/>
      <c r="V232" s="89">
        <f t="shared" si="148"/>
        <v>0</v>
      </c>
      <c r="W232" s="89"/>
      <c r="X232" s="89"/>
      <c r="Y232" s="89"/>
      <c r="Z232" s="271"/>
      <c r="AA232" s="273"/>
      <c r="AB232" s="273"/>
      <c r="AC232" s="273"/>
      <c r="AD232" s="273"/>
      <c r="AE232" s="273"/>
      <c r="AF232" s="82"/>
      <c r="AG232" s="82"/>
      <c r="AH232" s="29"/>
      <c r="AI232" s="284"/>
    </row>
    <row r="233" spans="1:35" s="65" customFormat="1" ht="132" customHeight="1">
      <c r="A233" s="33">
        <v>5</v>
      </c>
      <c r="B233" s="87" t="s">
        <v>45</v>
      </c>
      <c r="C233" s="33" t="s">
        <v>386</v>
      </c>
      <c r="D233" s="52" t="s">
        <v>546</v>
      </c>
      <c r="E233" s="1" t="s">
        <v>96</v>
      </c>
      <c r="F233" s="47">
        <v>7913948</v>
      </c>
      <c r="G233" s="41" t="s">
        <v>277</v>
      </c>
      <c r="H233" s="33" t="s">
        <v>1115</v>
      </c>
      <c r="I233" s="119">
        <f>349643+98421</f>
        <v>448064</v>
      </c>
      <c r="J233" s="119">
        <f>349643+98421</f>
        <v>448064</v>
      </c>
      <c r="K233" s="119"/>
      <c r="L233" s="109">
        <f t="shared" si="145"/>
        <v>49298</v>
      </c>
      <c r="M233" s="119">
        <v>398766</v>
      </c>
      <c r="N233" s="119">
        <v>398766</v>
      </c>
      <c r="O233" s="119"/>
      <c r="P233" s="195">
        <f t="shared" si="146"/>
        <v>39000</v>
      </c>
      <c r="Q233" s="109">
        <f t="shared" si="147"/>
        <v>39000</v>
      </c>
      <c r="R233" s="89"/>
      <c r="S233" s="119">
        <v>39000</v>
      </c>
      <c r="T233" s="89"/>
      <c r="U233" s="89"/>
      <c r="V233" s="89">
        <f t="shared" si="148"/>
        <v>0</v>
      </c>
      <c r="W233" s="89"/>
      <c r="X233" s="89"/>
      <c r="Y233" s="89"/>
      <c r="Z233" s="308">
        <f t="shared" ref="Z233:Z238" si="149">20%*P233</f>
        <v>7800</v>
      </c>
      <c r="AA233" s="272"/>
      <c r="AB233" s="308">
        <f t="shared" ref="AB233:AB238" si="150">50%*P233</f>
        <v>19500</v>
      </c>
      <c r="AC233" s="272"/>
      <c r="AD233" s="304">
        <f t="shared" ref="AD233:AD238" si="151">75%*P233</f>
        <v>29250</v>
      </c>
      <c r="AE233" s="272"/>
      <c r="AF233" s="304">
        <f t="shared" ref="AF233:AF238" si="152">100%*P233</f>
        <v>39000</v>
      </c>
      <c r="AG233" s="82"/>
      <c r="AH233" s="29" t="s">
        <v>1019</v>
      </c>
      <c r="AI233" s="284"/>
    </row>
    <row r="234" spans="1:35" s="65" customFormat="1" ht="46.8">
      <c r="A234" s="33">
        <v>6</v>
      </c>
      <c r="B234" s="87" t="s">
        <v>36</v>
      </c>
      <c r="C234" s="33" t="s">
        <v>130</v>
      </c>
      <c r="D234" s="52" t="s">
        <v>553</v>
      </c>
      <c r="E234" s="1" t="s">
        <v>103</v>
      </c>
      <c r="F234" s="33">
        <v>8125610</v>
      </c>
      <c r="G234" s="41" t="s">
        <v>104</v>
      </c>
      <c r="H234" s="33" t="s">
        <v>554</v>
      </c>
      <c r="I234" s="119">
        <v>69673.817999999999</v>
      </c>
      <c r="J234" s="119">
        <v>69673.817999999999</v>
      </c>
      <c r="K234" s="119"/>
      <c r="L234" s="109">
        <f t="shared" si="145"/>
        <v>56157.817999999999</v>
      </c>
      <c r="M234" s="119">
        <v>13516</v>
      </c>
      <c r="N234" s="119">
        <v>13516</v>
      </c>
      <c r="O234" s="119"/>
      <c r="P234" s="195">
        <f t="shared" si="146"/>
        <v>32000</v>
      </c>
      <c r="Q234" s="109">
        <f t="shared" si="147"/>
        <v>32000</v>
      </c>
      <c r="R234" s="89"/>
      <c r="S234" s="119">
        <v>32000</v>
      </c>
      <c r="T234" s="89"/>
      <c r="U234" s="89"/>
      <c r="V234" s="89">
        <f t="shared" si="148"/>
        <v>0</v>
      </c>
      <c r="W234" s="89"/>
      <c r="X234" s="89"/>
      <c r="Y234" s="89"/>
      <c r="Z234" s="308">
        <f t="shared" si="149"/>
        <v>6400</v>
      </c>
      <c r="AA234" s="272"/>
      <c r="AB234" s="308">
        <f t="shared" si="150"/>
        <v>16000</v>
      </c>
      <c r="AC234" s="272"/>
      <c r="AD234" s="304">
        <f t="shared" si="151"/>
        <v>24000</v>
      </c>
      <c r="AE234" s="272"/>
      <c r="AF234" s="304">
        <f t="shared" si="152"/>
        <v>32000</v>
      </c>
      <c r="AG234" s="82"/>
      <c r="AH234" s="29" t="s">
        <v>1019</v>
      </c>
      <c r="AI234" s="284"/>
    </row>
    <row r="235" spans="1:35" s="65" customFormat="1" ht="114.6" customHeight="1">
      <c r="A235" s="33">
        <v>7</v>
      </c>
      <c r="B235" s="198" t="s">
        <v>555</v>
      </c>
      <c r="C235" s="1" t="s">
        <v>256</v>
      </c>
      <c r="D235" s="52" t="s">
        <v>493</v>
      </c>
      <c r="E235" s="1" t="s">
        <v>103</v>
      </c>
      <c r="F235" s="41" t="s">
        <v>556</v>
      </c>
      <c r="G235" s="199" t="s">
        <v>152</v>
      </c>
      <c r="H235" s="33" t="s">
        <v>557</v>
      </c>
      <c r="I235" s="200">
        <v>24205</v>
      </c>
      <c r="J235" s="200">
        <v>24205</v>
      </c>
      <c r="K235" s="200"/>
      <c r="L235" s="109">
        <f t="shared" si="145"/>
        <v>14205</v>
      </c>
      <c r="M235" s="200">
        <v>10000</v>
      </c>
      <c r="N235" s="200">
        <v>10000</v>
      </c>
      <c r="O235" s="200"/>
      <c r="P235" s="195">
        <f t="shared" si="146"/>
        <v>8500</v>
      </c>
      <c r="Q235" s="109">
        <f t="shared" si="147"/>
        <v>8500</v>
      </c>
      <c r="R235" s="89"/>
      <c r="S235" s="89"/>
      <c r="T235" s="200">
        <v>8500</v>
      </c>
      <c r="U235" s="200"/>
      <c r="V235" s="89">
        <f t="shared" si="148"/>
        <v>0</v>
      </c>
      <c r="W235" s="200"/>
      <c r="X235" s="200"/>
      <c r="Y235" s="200"/>
      <c r="Z235" s="308">
        <f t="shared" si="149"/>
        <v>1700</v>
      </c>
      <c r="AA235" s="272"/>
      <c r="AB235" s="308">
        <f t="shared" si="150"/>
        <v>4250</v>
      </c>
      <c r="AC235" s="272"/>
      <c r="AD235" s="304">
        <f t="shared" si="151"/>
        <v>6375</v>
      </c>
      <c r="AE235" s="272"/>
      <c r="AF235" s="304">
        <f t="shared" si="152"/>
        <v>8500</v>
      </c>
      <c r="AG235" s="82"/>
      <c r="AH235" s="29" t="s">
        <v>1019</v>
      </c>
      <c r="AI235" s="284"/>
    </row>
    <row r="236" spans="1:35" s="65" customFormat="1" ht="114.6" customHeight="1">
      <c r="A236" s="33">
        <v>8</v>
      </c>
      <c r="B236" s="198" t="s">
        <v>558</v>
      </c>
      <c r="C236" s="1" t="s">
        <v>256</v>
      </c>
      <c r="D236" s="52" t="s">
        <v>546</v>
      </c>
      <c r="E236" s="1" t="s">
        <v>103</v>
      </c>
      <c r="F236" s="41" t="s">
        <v>559</v>
      </c>
      <c r="G236" s="199" t="s">
        <v>104</v>
      </c>
      <c r="H236" s="33" t="s">
        <v>560</v>
      </c>
      <c r="I236" s="200">
        <v>14327.408164</v>
      </c>
      <c r="J236" s="200">
        <v>14327.408164</v>
      </c>
      <c r="K236" s="200"/>
      <c r="L236" s="109">
        <f t="shared" si="145"/>
        <v>4827.4081640000004</v>
      </c>
      <c r="M236" s="200">
        <v>9500</v>
      </c>
      <c r="N236" s="200">
        <v>9500</v>
      </c>
      <c r="O236" s="200"/>
      <c r="P236" s="195">
        <f t="shared" si="146"/>
        <v>3500</v>
      </c>
      <c r="Q236" s="109">
        <f t="shared" si="147"/>
        <v>3500</v>
      </c>
      <c r="R236" s="89"/>
      <c r="S236" s="89"/>
      <c r="T236" s="200">
        <v>3500</v>
      </c>
      <c r="U236" s="200"/>
      <c r="V236" s="89">
        <f t="shared" si="148"/>
        <v>0</v>
      </c>
      <c r="W236" s="200"/>
      <c r="X236" s="200"/>
      <c r="Y236" s="200"/>
      <c r="Z236" s="308">
        <f t="shared" si="149"/>
        <v>700</v>
      </c>
      <c r="AA236" s="272"/>
      <c r="AB236" s="308">
        <f t="shared" si="150"/>
        <v>1750</v>
      </c>
      <c r="AC236" s="272"/>
      <c r="AD236" s="304">
        <f t="shared" si="151"/>
        <v>2625</v>
      </c>
      <c r="AE236" s="272"/>
      <c r="AF236" s="304">
        <f t="shared" si="152"/>
        <v>3500</v>
      </c>
      <c r="AG236" s="82"/>
      <c r="AH236" s="29" t="s">
        <v>1019</v>
      </c>
      <c r="AI236" s="284"/>
    </row>
    <row r="237" spans="1:35" s="65" customFormat="1" ht="114.6" customHeight="1">
      <c r="A237" s="33">
        <v>9</v>
      </c>
      <c r="B237" s="198" t="s">
        <v>561</v>
      </c>
      <c r="C237" s="1" t="s">
        <v>256</v>
      </c>
      <c r="D237" s="52" t="s">
        <v>549</v>
      </c>
      <c r="E237" s="1" t="s">
        <v>103</v>
      </c>
      <c r="F237" s="41">
        <v>8099965</v>
      </c>
      <c r="G237" s="199" t="s">
        <v>104</v>
      </c>
      <c r="H237" s="33" t="s">
        <v>562</v>
      </c>
      <c r="I237" s="200">
        <v>43433</v>
      </c>
      <c r="J237" s="200">
        <v>43433</v>
      </c>
      <c r="K237" s="200"/>
      <c r="L237" s="109">
        <f t="shared" si="145"/>
        <v>34433</v>
      </c>
      <c r="M237" s="200">
        <v>9000</v>
      </c>
      <c r="N237" s="200">
        <v>9000</v>
      </c>
      <c r="O237" s="200"/>
      <c r="P237" s="195">
        <f t="shared" si="146"/>
        <v>24000</v>
      </c>
      <c r="Q237" s="109">
        <f t="shared" si="147"/>
        <v>24000</v>
      </c>
      <c r="R237" s="89"/>
      <c r="S237" s="89"/>
      <c r="T237" s="200">
        <v>24000</v>
      </c>
      <c r="U237" s="200"/>
      <c r="V237" s="89">
        <f t="shared" si="148"/>
        <v>0</v>
      </c>
      <c r="W237" s="200"/>
      <c r="X237" s="200"/>
      <c r="Y237" s="200"/>
      <c r="Z237" s="308">
        <f t="shared" si="149"/>
        <v>4800</v>
      </c>
      <c r="AA237" s="272"/>
      <c r="AB237" s="308">
        <f t="shared" si="150"/>
        <v>12000</v>
      </c>
      <c r="AC237" s="272"/>
      <c r="AD237" s="304">
        <f t="shared" si="151"/>
        <v>18000</v>
      </c>
      <c r="AE237" s="272"/>
      <c r="AF237" s="304">
        <f t="shared" si="152"/>
        <v>24000</v>
      </c>
      <c r="AG237" s="82"/>
      <c r="AH237" s="29" t="s">
        <v>1019</v>
      </c>
      <c r="AI237" s="284"/>
    </row>
    <row r="238" spans="1:35" s="65" customFormat="1" ht="114.6" customHeight="1">
      <c r="A238" s="33">
        <v>10</v>
      </c>
      <c r="B238" s="198" t="s">
        <v>563</v>
      </c>
      <c r="C238" s="1" t="s">
        <v>256</v>
      </c>
      <c r="D238" s="52" t="s">
        <v>546</v>
      </c>
      <c r="E238" s="1" t="s">
        <v>103</v>
      </c>
      <c r="F238" s="41">
        <v>8125609</v>
      </c>
      <c r="G238" s="199" t="s">
        <v>104</v>
      </c>
      <c r="H238" s="33" t="s">
        <v>564</v>
      </c>
      <c r="I238" s="200">
        <v>24334.561764999999</v>
      </c>
      <c r="J238" s="200">
        <v>24334.561764999999</v>
      </c>
      <c r="K238" s="200"/>
      <c r="L238" s="109">
        <f t="shared" si="145"/>
        <v>18334.561764999999</v>
      </c>
      <c r="M238" s="200">
        <v>6000</v>
      </c>
      <c r="N238" s="200">
        <v>6000</v>
      </c>
      <c r="O238" s="200"/>
      <c r="P238" s="195">
        <f t="shared" si="146"/>
        <v>11500</v>
      </c>
      <c r="Q238" s="109">
        <f t="shared" si="147"/>
        <v>11500</v>
      </c>
      <c r="R238" s="89"/>
      <c r="S238" s="89"/>
      <c r="T238" s="200">
        <v>11500</v>
      </c>
      <c r="U238" s="200"/>
      <c r="V238" s="89">
        <f t="shared" si="148"/>
        <v>0</v>
      </c>
      <c r="W238" s="200"/>
      <c r="X238" s="200"/>
      <c r="Y238" s="200"/>
      <c r="Z238" s="308">
        <f t="shared" si="149"/>
        <v>2300</v>
      </c>
      <c r="AA238" s="272"/>
      <c r="AB238" s="308">
        <f t="shared" si="150"/>
        <v>5750</v>
      </c>
      <c r="AC238" s="272"/>
      <c r="AD238" s="304">
        <f t="shared" si="151"/>
        <v>8625</v>
      </c>
      <c r="AE238" s="272"/>
      <c r="AF238" s="304">
        <f t="shared" si="152"/>
        <v>11500</v>
      </c>
      <c r="AG238" s="82"/>
      <c r="AH238" s="29" t="s">
        <v>1019</v>
      </c>
      <c r="AI238" s="284"/>
    </row>
    <row r="239" spans="1:35" s="65" customFormat="1" ht="48" customHeight="1">
      <c r="A239" s="22" t="s">
        <v>111</v>
      </c>
      <c r="B239" s="21" t="s">
        <v>319</v>
      </c>
      <c r="C239" s="22"/>
      <c r="D239" s="52"/>
      <c r="E239" s="1"/>
      <c r="F239" s="31"/>
      <c r="G239" s="31"/>
      <c r="H239" s="45"/>
      <c r="I239" s="27"/>
      <c r="J239" s="27"/>
      <c r="K239" s="27"/>
      <c r="L239" s="109">
        <f t="shared" si="84"/>
        <v>0</v>
      </c>
      <c r="M239" s="27"/>
      <c r="N239" s="27"/>
      <c r="O239" s="27"/>
      <c r="P239" s="195">
        <f t="shared" si="146"/>
        <v>0</v>
      </c>
      <c r="Q239" s="109">
        <f t="shared" si="147"/>
        <v>0</v>
      </c>
      <c r="R239" s="89"/>
      <c r="S239" s="89"/>
      <c r="T239" s="89"/>
      <c r="U239" s="89"/>
      <c r="V239" s="89">
        <f t="shared" si="148"/>
        <v>0</v>
      </c>
      <c r="W239" s="89"/>
      <c r="X239" s="89"/>
      <c r="Y239" s="89"/>
      <c r="Z239" s="297"/>
      <c r="AA239" s="273"/>
      <c r="AB239" s="273"/>
      <c r="AC239" s="273"/>
      <c r="AD239" s="273"/>
      <c r="AE239" s="273"/>
      <c r="AF239" s="82"/>
      <c r="AG239" s="82"/>
      <c r="AH239" s="29"/>
      <c r="AI239" s="284"/>
    </row>
    <row r="240" spans="1:35" s="65" customFormat="1" ht="46.8">
      <c r="A240" s="33">
        <v>11</v>
      </c>
      <c r="B240" s="87" t="s">
        <v>565</v>
      </c>
      <c r="C240" s="33" t="s">
        <v>130</v>
      </c>
      <c r="D240" s="52" t="s">
        <v>493</v>
      </c>
      <c r="E240" s="1" t="s">
        <v>103</v>
      </c>
      <c r="F240" s="41">
        <v>8113546</v>
      </c>
      <c r="G240" s="41" t="s">
        <v>104</v>
      </c>
      <c r="H240" s="33" t="s">
        <v>566</v>
      </c>
      <c r="I240" s="119">
        <v>3290</v>
      </c>
      <c r="J240" s="119">
        <v>3290</v>
      </c>
      <c r="K240" s="119"/>
      <c r="L240" s="119">
        <v>600</v>
      </c>
      <c r="M240" s="119">
        <v>2500</v>
      </c>
      <c r="N240" s="119">
        <v>2500</v>
      </c>
      <c r="O240" s="119"/>
      <c r="P240" s="195">
        <f t="shared" si="146"/>
        <v>600</v>
      </c>
      <c r="Q240" s="109">
        <f t="shared" si="147"/>
        <v>600</v>
      </c>
      <c r="R240" s="89"/>
      <c r="S240" s="119">
        <v>600</v>
      </c>
      <c r="T240" s="89"/>
      <c r="U240" s="89"/>
      <c r="V240" s="89">
        <f t="shared" si="148"/>
        <v>0</v>
      </c>
      <c r="W240" s="89"/>
      <c r="X240" s="89"/>
      <c r="Y240" s="89"/>
      <c r="Z240" s="308">
        <f t="shared" ref="Z240:Z252" si="153">20%*P240</f>
        <v>120</v>
      </c>
      <c r="AA240" s="272"/>
      <c r="AB240" s="308">
        <f t="shared" ref="AB240:AB252" si="154">50%*P240</f>
        <v>300</v>
      </c>
      <c r="AC240" s="272"/>
      <c r="AD240" s="304">
        <f t="shared" ref="AD240:AD252" si="155">75%*P240</f>
        <v>450</v>
      </c>
      <c r="AE240" s="272"/>
      <c r="AF240" s="304">
        <f t="shared" ref="AF240:AF252" si="156">100%*P240</f>
        <v>600</v>
      </c>
      <c r="AG240" s="82"/>
      <c r="AH240" s="29" t="s">
        <v>1019</v>
      </c>
      <c r="AI240" s="284"/>
    </row>
    <row r="241" spans="1:35" s="65" customFormat="1" ht="66.599999999999994" customHeight="1">
      <c r="A241" s="33">
        <v>12</v>
      </c>
      <c r="B241" s="87" t="s">
        <v>567</v>
      </c>
      <c r="C241" s="33" t="s">
        <v>130</v>
      </c>
      <c r="D241" s="52" t="s">
        <v>549</v>
      </c>
      <c r="E241" s="1" t="s">
        <v>103</v>
      </c>
      <c r="F241" s="33">
        <v>8156994</v>
      </c>
      <c r="G241" s="41" t="s">
        <v>104</v>
      </c>
      <c r="H241" s="33" t="s">
        <v>568</v>
      </c>
      <c r="I241" s="119">
        <v>4955</v>
      </c>
      <c r="J241" s="119">
        <v>4955</v>
      </c>
      <c r="K241" s="119"/>
      <c r="L241" s="119">
        <v>1200</v>
      </c>
      <c r="M241" s="119">
        <v>3500</v>
      </c>
      <c r="N241" s="119">
        <v>3500</v>
      </c>
      <c r="O241" s="119"/>
      <c r="P241" s="195">
        <f t="shared" si="146"/>
        <v>1200</v>
      </c>
      <c r="Q241" s="109">
        <f t="shared" si="147"/>
        <v>1200</v>
      </c>
      <c r="R241" s="89"/>
      <c r="S241" s="119">
        <v>1200</v>
      </c>
      <c r="T241" s="89"/>
      <c r="U241" s="89"/>
      <c r="V241" s="89">
        <f t="shared" si="148"/>
        <v>0</v>
      </c>
      <c r="W241" s="89"/>
      <c r="X241" s="89"/>
      <c r="Y241" s="89"/>
      <c r="Z241" s="308">
        <f t="shared" si="153"/>
        <v>240</v>
      </c>
      <c r="AA241" s="272"/>
      <c r="AB241" s="308">
        <f t="shared" si="154"/>
        <v>600</v>
      </c>
      <c r="AC241" s="272"/>
      <c r="AD241" s="304">
        <f t="shared" si="155"/>
        <v>900</v>
      </c>
      <c r="AE241" s="272"/>
      <c r="AF241" s="304">
        <f t="shared" si="156"/>
        <v>1200</v>
      </c>
      <c r="AG241" s="82"/>
      <c r="AH241" s="29" t="s">
        <v>1019</v>
      </c>
      <c r="AI241" s="284"/>
    </row>
    <row r="242" spans="1:35" s="65" customFormat="1" ht="95.4" customHeight="1">
      <c r="A242" s="33">
        <v>13</v>
      </c>
      <c r="B242" s="87" t="s">
        <v>569</v>
      </c>
      <c r="C242" s="33" t="s">
        <v>130</v>
      </c>
      <c r="D242" s="52" t="s">
        <v>549</v>
      </c>
      <c r="E242" s="1" t="s">
        <v>103</v>
      </c>
      <c r="F242" s="33">
        <v>8156995</v>
      </c>
      <c r="G242" s="41" t="s">
        <v>104</v>
      </c>
      <c r="H242" s="33" t="s">
        <v>570</v>
      </c>
      <c r="I242" s="119">
        <v>3187</v>
      </c>
      <c r="J242" s="119">
        <v>3187</v>
      </c>
      <c r="K242" s="119"/>
      <c r="L242" s="119">
        <v>500</v>
      </c>
      <c r="M242" s="119">
        <v>2000</v>
      </c>
      <c r="N242" s="119">
        <v>2000</v>
      </c>
      <c r="O242" s="119"/>
      <c r="P242" s="195">
        <f t="shared" si="146"/>
        <v>500</v>
      </c>
      <c r="Q242" s="109">
        <f t="shared" si="147"/>
        <v>500</v>
      </c>
      <c r="R242" s="89"/>
      <c r="S242" s="119">
        <v>500</v>
      </c>
      <c r="T242" s="89"/>
      <c r="U242" s="89"/>
      <c r="V242" s="89">
        <f t="shared" si="148"/>
        <v>0</v>
      </c>
      <c r="W242" s="89"/>
      <c r="X242" s="89"/>
      <c r="Y242" s="89"/>
      <c r="Z242" s="308">
        <f t="shared" si="153"/>
        <v>100</v>
      </c>
      <c r="AA242" s="272"/>
      <c r="AB242" s="308">
        <f t="shared" si="154"/>
        <v>250</v>
      </c>
      <c r="AC242" s="272"/>
      <c r="AD242" s="304">
        <f t="shared" si="155"/>
        <v>375</v>
      </c>
      <c r="AE242" s="272"/>
      <c r="AF242" s="304">
        <f t="shared" si="156"/>
        <v>500</v>
      </c>
      <c r="AG242" s="82"/>
      <c r="AH242" s="29" t="s">
        <v>1019</v>
      </c>
      <c r="AI242" s="284"/>
    </row>
    <row r="243" spans="1:35" s="65" customFormat="1" ht="95.4" customHeight="1">
      <c r="A243" s="33">
        <v>14</v>
      </c>
      <c r="B243" s="87" t="s">
        <v>571</v>
      </c>
      <c r="C243" s="33" t="s">
        <v>130</v>
      </c>
      <c r="D243" s="52" t="s">
        <v>546</v>
      </c>
      <c r="E243" s="1" t="s">
        <v>103</v>
      </c>
      <c r="F243" s="33">
        <v>8157375</v>
      </c>
      <c r="G243" s="41" t="s">
        <v>104</v>
      </c>
      <c r="H243" s="33" t="s">
        <v>572</v>
      </c>
      <c r="I243" s="119">
        <v>1913</v>
      </c>
      <c r="J243" s="119">
        <v>1913</v>
      </c>
      <c r="K243" s="119"/>
      <c r="L243" s="119">
        <v>500</v>
      </c>
      <c r="M243" s="119">
        <v>1300</v>
      </c>
      <c r="N243" s="119">
        <v>1300</v>
      </c>
      <c r="O243" s="119"/>
      <c r="P243" s="195">
        <f t="shared" si="146"/>
        <v>500</v>
      </c>
      <c r="Q243" s="109">
        <f t="shared" si="147"/>
        <v>500</v>
      </c>
      <c r="R243" s="89"/>
      <c r="S243" s="119">
        <v>500</v>
      </c>
      <c r="T243" s="89"/>
      <c r="U243" s="89"/>
      <c r="V243" s="89">
        <f t="shared" si="148"/>
        <v>0</v>
      </c>
      <c r="W243" s="89"/>
      <c r="X243" s="89"/>
      <c r="Y243" s="89"/>
      <c r="Z243" s="308">
        <f t="shared" si="153"/>
        <v>100</v>
      </c>
      <c r="AA243" s="272"/>
      <c r="AB243" s="308">
        <f t="shared" si="154"/>
        <v>250</v>
      </c>
      <c r="AC243" s="272"/>
      <c r="AD243" s="304">
        <f t="shared" si="155"/>
        <v>375</v>
      </c>
      <c r="AE243" s="272"/>
      <c r="AF243" s="304">
        <f t="shared" si="156"/>
        <v>500</v>
      </c>
      <c r="AG243" s="82"/>
      <c r="AH243" s="29" t="s">
        <v>1019</v>
      </c>
      <c r="AI243" s="284"/>
    </row>
    <row r="244" spans="1:35" s="65" customFormat="1" ht="95.4" customHeight="1">
      <c r="A244" s="33">
        <v>15</v>
      </c>
      <c r="B244" s="87" t="s">
        <v>573</v>
      </c>
      <c r="C244" s="33" t="s">
        <v>130</v>
      </c>
      <c r="D244" s="52" t="s">
        <v>553</v>
      </c>
      <c r="E244" s="1" t="s">
        <v>103</v>
      </c>
      <c r="F244" s="33">
        <v>8156993</v>
      </c>
      <c r="G244" s="41" t="s">
        <v>104</v>
      </c>
      <c r="H244" s="33" t="s">
        <v>574</v>
      </c>
      <c r="I244" s="119">
        <v>5234</v>
      </c>
      <c r="J244" s="119">
        <v>5234</v>
      </c>
      <c r="K244" s="119"/>
      <c r="L244" s="119">
        <v>1000</v>
      </c>
      <c r="M244" s="119">
        <v>3500</v>
      </c>
      <c r="N244" s="119">
        <v>3500</v>
      </c>
      <c r="O244" s="119"/>
      <c r="P244" s="195">
        <f t="shared" si="146"/>
        <v>1000</v>
      </c>
      <c r="Q244" s="109">
        <f t="shared" si="147"/>
        <v>1000</v>
      </c>
      <c r="R244" s="89"/>
      <c r="S244" s="119">
        <v>1000</v>
      </c>
      <c r="T244" s="89"/>
      <c r="U244" s="89"/>
      <c r="V244" s="89">
        <f t="shared" si="148"/>
        <v>0</v>
      </c>
      <c r="W244" s="89"/>
      <c r="X244" s="89"/>
      <c r="Y244" s="89"/>
      <c r="Z244" s="308">
        <f t="shared" si="153"/>
        <v>200</v>
      </c>
      <c r="AA244" s="272"/>
      <c r="AB244" s="308">
        <f t="shared" si="154"/>
        <v>500</v>
      </c>
      <c r="AC244" s="272"/>
      <c r="AD244" s="304">
        <f t="shared" si="155"/>
        <v>750</v>
      </c>
      <c r="AE244" s="272"/>
      <c r="AF244" s="304">
        <f t="shared" si="156"/>
        <v>1000</v>
      </c>
      <c r="AG244" s="82"/>
      <c r="AH244" s="29" t="s">
        <v>1019</v>
      </c>
      <c r="AI244" s="284"/>
    </row>
    <row r="245" spans="1:35" s="65" customFormat="1" ht="95.4" customHeight="1">
      <c r="A245" s="33">
        <v>16</v>
      </c>
      <c r="B245" s="87" t="s">
        <v>575</v>
      </c>
      <c r="C245" s="33" t="s">
        <v>130</v>
      </c>
      <c r="D245" s="52" t="s">
        <v>549</v>
      </c>
      <c r="E245" s="1" t="s">
        <v>103</v>
      </c>
      <c r="F245" s="33">
        <v>8156998</v>
      </c>
      <c r="G245" s="41" t="s">
        <v>104</v>
      </c>
      <c r="H245" s="33" t="s">
        <v>576</v>
      </c>
      <c r="I245" s="119">
        <v>1850</v>
      </c>
      <c r="J245" s="119">
        <v>1850</v>
      </c>
      <c r="K245" s="119"/>
      <c r="L245" s="119">
        <v>500</v>
      </c>
      <c r="M245" s="119">
        <v>1200</v>
      </c>
      <c r="N245" s="119">
        <v>1200</v>
      </c>
      <c r="O245" s="119"/>
      <c r="P245" s="195">
        <f t="shared" si="146"/>
        <v>500</v>
      </c>
      <c r="Q245" s="109">
        <f t="shared" si="147"/>
        <v>500</v>
      </c>
      <c r="R245" s="89"/>
      <c r="S245" s="119">
        <v>500</v>
      </c>
      <c r="T245" s="89"/>
      <c r="U245" s="89"/>
      <c r="V245" s="89">
        <f t="shared" si="148"/>
        <v>0</v>
      </c>
      <c r="W245" s="89"/>
      <c r="X245" s="89"/>
      <c r="Y245" s="89"/>
      <c r="Z245" s="308">
        <f t="shared" si="153"/>
        <v>100</v>
      </c>
      <c r="AA245" s="272"/>
      <c r="AB245" s="308">
        <f t="shared" si="154"/>
        <v>250</v>
      </c>
      <c r="AC245" s="272"/>
      <c r="AD245" s="304">
        <f t="shared" si="155"/>
        <v>375</v>
      </c>
      <c r="AE245" s="272"/>
      <c r="AF245" s="304">
        <f t="shared" si="156"/>
        <v>500</v>
      </c>
      <c r="AG245" s="82"/>
      <c r="AH245" s="29" t="s">
        <v>1019</v>
      </c>
      <c r="AI245" s="284"/>
    </row>
    <row r="246" spans="1:35" s="65" customFormat="1" ht="95.4" customHeight="1">
      <c r="A246" s="33">
        <v>17</v>
      </c>
      <c r="B246" s="87" t="s">
        <v>577</v>
      </c>
      <c r="C246" s="33" t="s">
        <v>130</v>
      </c>
      <c r="D246" s="52" t="s">
        <v>549</v>
      </c>
      <c r="E246" s="1" t="s">
        <v>103</v>
      </c>
      <c r="F246" s="33">
        <v>8156999</v>
      </c>
      <c r="G246" s="41" t="s">
        <v>104</v>
      </c>
      <c r="H246" s="33" t="s">
        <v>578</v>
      </c>
      <c r="I246" s="119">
        <v>4273</v>
      </c>
      <c r="J246" s="119">
        <v>4273</v>
      </c>
      <c r="K246" s="119"/>
      <c r="L246" s="119">
        <v>1500</v>
      </c>
      <c r="M246" s="119">
        <v>2600</v>
      </c>
      <c r="N246" s="119">
        <v>2600</v>
      </c>
      <c r="O246" s="119"/>
      <c r="P246" s="195">
        <f t="shared" si="146"/>
        <v>1500</v>
      </c>
      <c r="Q246" s="109">
        <f t="shared" si="147"/>
        <v>1500</v>
      </c>
      <c r="R246" s="89"/>
      <c r="S246" s="119">
        <v>1500</v>
      </c>
      <c r="T246" s="89"/>
      <c r="U246" s="89"/>
      <c r="V246" s="89">
        <f t="shared" si="148"/>
        <v>0</v>
      </c>
      <c r="W246" s="89"/>
      <c r="X246" s="89"/>
      <c r="Y246" s="89"/>
      <c r="Z246" s="308">
        <f t="shared" si="153"/>
        <v>300</v>
      </c>
      <c r="AA246" s="272"/>
      <c r="AB246" s="308">
        <f t="shared" si="154"/>
        <v>750</v>
      </c>
      <c r="AC246" s="272"/>
      <c r="AD246" s="304">
        <f t="shared" si="155"/>
        <v>1125</v>
      </c>
      <c r="AE246" s="272"/>
      <c r="AF246" s="304">
        <f t="shared" si="156"/>
        <v>1500</v>
      </c>
      <c r="AG246" s="82"/>
      <c r="AH246" s="29" t="s">
        <v>1019</v>
      </c>
      <c r="AI246" s="284"/>
    </row>
    <row r="247" spans="1:35" s="65" customFormat="1" ht="95.4" customHeight="1">
      <c r="A247" s="33">
        <v>18</v>
      </c>
      <c r="B247" s="87" t="s">
        <v>579</v>
      </c>
      <c r="C247" s="33" t="s">
        <v>130</v>
      </c>
      <c r="D247" s="52" t="s">
        <v>549</v>
      </c>
      <c r="E247" s="1" t="s">
        <v>103</v>
      </c>
      <c r="F247" s="33">
        <v>8157000</v>
      </c>
      <c r="G247" s="41" t="s">
        <v>104</v>
      </c>
      <c r="H247" s="33" t="s">
        <v>580</v>
      </c>
      <c r="I247" s="119">
        <v>5045</v>
      </c>
      <c r="J247" s="119">
        <v>5045</v>
      </c>
      <c r="K247" s="119"/>
      <c r="L247" s="119">
        <v>800</v>
      </c>
      <c r="M247" s="119">
        <v>3300</v>
      </c>
      <c r="N247" s="119">
        <v>3300</v>
      </c>
      <c r="O247" s="119"/>
      <c r="P247" s="195">
        <f t="shared" si="146"/>
        <v>800</v>
      </c>
      <c r="Q247" s="109">
        <f t="shared" si="147"/>
        <v>800</v>
      </c>
      <c r="R247" s="89"/>
      <c r="S247" s="119">
        <v>800</v>
      </c>
      <c r="T247" s="89"/>
      <c r="U247" s="89"/>
      <c r="V247" s="89">
        <f t="shared" si="148"/>
        <v>0</v>
      </c>
      <c r="W247" s="89"/>
      <c r="X247" s="89"/>
      <c r="Y247" s="89"/>
      <c r="Z247" s="308">
        <f t="shared" si="153"/>
        <v>160</v>
      </c>
      <c r="AA247" s="272"/>
      <c r="AB247" s="308">
        <f t="shared" si="154"/>
        <v>400</v>
      </c>
      <c r="AC247" s="272"/>
      <c r="AD247" s="304">
        <f t="shared" si="155"/>
        <v>600</v>
      </c>
      <c r="AE247" s="272"/>
      <c r="AF247" s="304">
        <f t="shared" si="156"/>
        <v>800</v>
      </c>
      <c r="AG247" s="82"/>
      <c r="AH247" s="29" t="s">
        <v>1019</v>
      </c>
      <c r="AI247" s="284"/>
    </row>
    <row r="248" spans="1:35" s="65" customFormat="1" ht="95.4" customHeight="1">
      <c r="A248" s="33">
        <v>19</v>
      </c>
      <c r="B248" s="87" t="s">
        <v>581</v>
      </c>
      <c r="C248" s="33" t="s">
        <v>130</v>
      </c>
      <c r="D248" s="52" t="s">
        <v>582</v>
      </c>
      <c r="E248" s="1" t="s">
        <v>103</v>
      </c>
      <c r="F248" s="33">
        <v>8156518</v>
      </c>
      <c r="G248" s="41" t="s">
        <v>104</v>
      </c>
      <c r="H248" s="33" t="s">
        <v>583</v>
      </c>
      <c r="I248" s="119">
        <v>2718</v>
      </c>
      <c r="J248" s="119">
        <v>2718</v>
      </c>
      <c r="K248" s="119"/>
      <c r="L248" s="119">
        <v>400</v>
      </c>
      <c r="M248" s="119">
        <v>2200</v>
      </c>
      <c r="N248" s="119">
        <v>2200</v>
      </c>
      <c r="O248" s="119"/>
      <c r="P248" s="195">
        <f t="shared" si="146"/>
        <v>400</v>
      </c>
      <c r="Q248" s="109">
        <f t="shared" si="147"/>
        <v>400</v>
      </c>
      <c r="R248" s="89"/>
      <c r="S248" s="119">
        <v>400</v>
      </c>
      <c r="T248" s="89"/>
      <c r="U248" s="89"/>
      <c r="V248" s="89">
        <f t="shared" si="148"/>
        <v>0</v>
      </c>
      <c r="W248" s="89"/>
      <c r="X248" s="89"/>
      <c r="Y248" s="89"/>
      <c r="Z248" s="308">
        <f t="shared" si="153"/>
        <v>80</v>
      </c>
      <c r="AA248" s="272"/>
      <c r="AB248" s="308">
        <f t="shared" si="154"/>
        <v>200</v>
      </c>
      <c r="AC248" s="272"/>
      <c r="AD248" s="304">
        <f t="shared" si="155"/>
        <v>300</v>
      </c>
      <c r="AE248" s="272"/>
      <c r="AF248" s="304">
        <f t="shared" si="156"/>
        <v>400</v>
      </c>
      <c r="AG248" s="82"/>
      <c r="AH248" s="29" t="s">
        <v>1019</v>
      </c>
      <c r="AI248" s="284"/>
    </row>
    <row r="249" spans="1:35" s="65" customFormat="1" ht="95.4" customHeight="1">
      <c r="A249" s="33">
        <v>20</v>
      </c>
      <c r="B249" s="87" t="s">
        <v>584</v>
      </c>
      <c r="C249" s="33" t="s">
        <v>130</v>
      </c>
      <c r="D249" s="52" t="s">
        <v>582</v>
      </c>
      <c r="E249" s="1" t="s">
        <v>103</v>
      </c>
      <c r="F249" s="33">
        <v>8156517</v>
      </c>
      <c r="G249" s="41" t="s">
        <v>104</v>
      </c>
      <c r="H249" s="33" t="s">
        <v>585</v>
      </c>
      <c r="I249" s="119">
        <v>5999</v>
      </c>
      <c r="J249" s="119">
        <v>5999</v>
      </c>
      <c r="K249" s="119"/>
      <c r="L249" s="119">
        <v>1400</v>
      </c>
      <c r="M249" s="119">
        <v>3300</v>
      </c>
      <c r="N249" s="119">
        <v>3300</v>
      </c>
      <c r="O249" s="119"/>
      <c r="P249" s="195">
        <f t="shared" si="146"/>
        <v>1400</v>
      </c>
      <c r="Q249" s="109">
        <f t="shared" si="147"/>
        <v>1400</v>
      </c>
      <c r="R249" s="89"/>
      <c r="S249" s="119">
        <v>1400</v>
      </c>
      <c r="T249" s="89"/>
      <c r="U249" s="89"/>
      <c r="V249" s="89">
        <f t="shared" si="148"/>
        <v>0</v>
      </c>
      <c r="W249" s="89"/>
      <c r="X249" s="89"/>
      <c r="Y249" s="89"/>
      <c r="Z249" s="308">
        <f t="shared" si="153"/>
        <v>280</v>
      </c>
      <c r="AA249" s="272"/>
      <c r="AB249" s="308">
        <f t="shared" si="154"/>
        <v>700</v>
      </c>
      <c r="AC249" s="272"/>
      <c r="AD249" s="304">
        <f t="shared" si="155"/>
        <v>1050</v>
      </c>
      <c r="AE249" s="272"/>
      <c r="AF249" s="304">
        <f t="shared" si="156"/>
        <v>1400</v>
      </c>
      <c r="AG249" s="82"/>
      <c r="AH249" s="29" t="s">
        <v>1019</v>
      </c>
      <c r="AI249" s="284"/>
    </row>
    <row r="250" spans="1:35" s="65" customFormat="1" ht="95.4" customHeight="1">
      <c r="A250" s="33">
        <v>21</v>
      </c>
      <c r="B250" s="87" t="s">
        <v>586</v>
      </c>
      <c r="C250" s="33" t="s">
        <v>130</v>
      </c>
      <c r="D250" s="52" t="s">
        <v>582</v>
      </c>
      <c r="E250" s="1" t="s">
        <v>103</v>
      </c>
      <c r="F250" s="33">
        <v>8156516</v>
      </c>
      <c r="G250" s="41" t="s">
        <v>104</v>
      </c>
      <c r="H250" s="33" t="s">
        <v>587</v>
      </c>
      <c r="I250" s="119">
        <v>4199</v>
      </c>
      <c r="J250" s="119">
        <v>4199</v>
      </c>
      <c r="K250" s="119"/>
      <c r="L250" s="119">
        <v>800</v>
      </c>
      <c r="M250" s="119">
        <v>3200</v>
      </c>
      <c r="N250" s="119">
        <v>3200</v>
      </c>
      <c r="O250" s="119"/>
      <c r="P250" s="195">
        <f t="shared" si="146"/>
        <v>800</v>
      </c>
      <c r="Q250" s="109">
        <f t="shared" si="147"/>
        <v>800</v>
      </c>
      <c r="R250" s="89"/>
      <c r="S250" s="119">
        <v>800</v>
      </c>
      <c r="T250" s="89"/>
      <c r="U250" s="89"/>
      <c r="V250" s="89">
        <f t="shared" si="148"/>
        <v>0</v>
      </c>
      <c r="W250" s="89"/>
      <c r="X250" s="89"/>
      <c r="Y250" s="89"/>
      <c r="Z250" s="308">
        <f t="shared" si="153"/>
        <v>160</v>
      </c>
      <c r="AA250" s="272"/>
      <c r="AB250" s="308">
        <f t="shared" si="154"/>
        <v>400</v>
      </c>
      <c r="AC250" s="272"/>
      <c r="AD250" s="304">
        <f t="shared" si="155"/>
        <v>600</v>
      </c>
      <c r="AE250" s="272"/>
      <c r="AF250" s="304">
        <f t="shared" si="156"/>
        <v>800</v>
      </c>
      <c r="AG250" s="82"/>
      <c r="AH250" s="29" t="s">
        <v>1019</v>
      </c>
      <c r="AI250" s="284"/>
    </row>
    <row r="251" spans="1:35" s="65" customFormat="1" ht="95.4" customHeight="1">
      <c r="A251" s="33">
        <v>22</v>
      </c>
      <c r="B251" s="87" t="s">
        <v>588</v>
      </c>
      <c r="C251" s="33" t="s">
        <v>256</v>
      </c>
      <c r="D251" s="52" t="s">
        <v>553</v>
      </c>
      <c r="E251" s="1" t="s">
        <v>103</v>
      </c>
      <c r="F251" s="33" t="s">
        <v>589</v>
      </c>
      <c r="G251" s="41" t="s">
        <v>590</v>
      </c>
      <c r="H251" s="33" t="s">
        <v>591</v>
      </c>
      <c r="I251" s="119">
        <v>7991</v>
      </c>
      <c r="J251" s="119">
        <v>7991</v>
      </c>
      <c r="K251" s="119"/>
      <c r="L251" s="119">
        <v>2091</v>
      </c>
      <c r="M251" s="119">
        <v>4600</v>
      </c>
      <c r="N251" s="119">
        <v>4600</v>
      </c>
      <c r="O251" s="119"/>
      <c r="P251" s="195">
        <f t="shared" si="146"/>
        <v>2091</v>
      </c>
      <c r="Q251" s="109">
        <f t="shared" si="147"/>
        <v>2091</v>
      </c>
      <c r="R251" s="89"/>
      <c r="S251" s="119"/>
      <c r="T251" s="89">
        <v>2091</v>
      </c>
      <c r="U251" s="89"/>
      <c r="V251" s="89">
        <f t="shared" si="148"/>
        <v>0</v>
      </c>
      <c r="W251" s="89"/>
      <c r="X251" s="89"/>
      <c r="Y251" s="89"/>
      <c r="Z251" s="308">
        <f t="shared" si="153"/>
        <v>418.20000000000005</v>
      </c>
      <c r="AA251" s="272"/>
      <c r="AB251" s="308">
        <f t="shared" si="154"/>
        <v>1045.5</v>
      </c>
      <c r="AC251" s="272"/>
      <c r="AD251" s="304">
        <f t="shared" si="155"/>
        <v>1568.25</v>
      </c>
      <c r="AE251" s="272"/>
      <c r="AF251" s="304">
        <f t="shared" si="156"/>
        <v>2091</v>
      </c>
      <c r="AG251" s="82"/>
      <c r="AH251" s="29" t="s">
        <v>1019</v>
      </c>
      <c r="AI251" s="284"/>
    </row>
    <row r="252" spans="1:35" s="65" customFormat="1" ht="95.4" customHeight="1">
      <c r="A252" s="33">
        <v>23</v>
      </c>
      <c r="B252" s="87" t="s">
        <v>592</v>
      </c>
      <c r="C252" s="33" t="s">
        <v>256</v>
      </c>
      <c r="D252" s="52" t="s">
        <v>582</v>
      </c>
      <c r="E252" s="1" t="s">
        <v>103</v>
      </c>
      <c r="F252" s="33">
        <v>8115884</v>
      </c>
      <c r="G252" s="41" t="s">
        <v>152</v>
      </c>
      <c r="H252" s="33" t="s">
        <v>593</v>
      </c>
      <c r="I252" s="119">
        <v>4230</v>
      </c>
      <c r="J252" s="119">
        <v>4230</v>
      </c>
      <c r="K252" s="119"/>
      <c r="L252" s="119">
        <v>500</v>
      </c>
      <c r="M252" s="119">
        <v>3100</v>
      </c>
      <c r="N252" s="119">
        <v>3100</v>
      </c>
      <c r="O252" s="119"/>
      <c r="P252" s="195">
        <f t="shared" si="146"/>
        <v>500</v>
      </c>
      <c r="Q252" s="109">
        <f t="shared" si="147"/>
        <v>500</v>
      </c>
      <c r="R252" s="89"/>
      <c r="S252" s="119"/>
      <c r="T252" s="89">
        <v>500</v>
      </c>
      <c r="U252" s="89"/>
      <c r="V252" s="89">
        <f t="shared" si="148"/>
        <v>0</v>
      </c>
      <c r="W252" s="89"/>
      <c r="X252" s="89"/>
      <c r="Y252" s="89"/>
      <c r="Z252" s="308">
        <f t="shared" si="153"/>
        <v>100</v>
      </c>
      <c r="AA252" s="272"/>
      <c r="AB252" s="308">
        <f t="shared" si="154"/>
        <v>250</v>
      </c>
      <c r="AC252" s="272"/>
      <c r="AD252" s="304">
        <f t="shared" si="155"/>
        <v>375</v>
      </c>
      <c r="AE252" s="272"/>
      <c r="AF252" s="304">
        <f t="shared" si="156"/>
        <v>500</v>
      </c>
      <c r="AG252" s="82"/>
      <c r="AH252" s="29" t="s">
        <v>1019</v>
      </c>
      <c r="AI252" s="284"/>
    </row>
    <row r="253" spans="1:35" s="65" customFormat="1" ht="45.6" hidden="1" customHeight="1">
      <c r="A253" s="33"/>
      <c r="B253" s="87" t="s">
        <v>86</v>
      </c>
      <c r="C253" s="1"/>
      <c r="D253" s="52"/>
      <c r="E253" s="1"/>
      <c r="F253" s="33"/>
      <c r="G253" s="41"/>
      <c r="H253" s="33"/>
      <c r="I253" s="119"/>
      <c r="J253" s="119"/>
      <c r="K253" s="119"/>
      <c r="L253" s="119"/>
      <c r="M253" s="119"/>
      <c r="N253" s="119"/>
      <c r="O253" s="119"/>
      <c r="P253" s="195">
        <f t="shared" si="146"/>
        <v>0</v>
      </c>
      <c r="Q253" s="109">
        <f t="shared" si="147"/>
        <v>0</v>
      </c>
      <c r="R253" s="89"/>
      <c r="S253" s="89"/>
      <c r="T253" s="119"/>
      <c r="U253" s="119"/>
      <c r="V253" s="89">
        <f t="shared" si="148"/>
        <v>0</v>
      </c>
      <c r="W253" s="119"/>
      <c r="X253" s="119"/>
      <c r="Y253" s="119"/>
      <c r="Z253" s="297"/>
      <c r="AA253" s="273"/>
      <c r="AB253" s="273"/>
      <c r="AC253" s="273"/>
      <c r="AD253" s="273"/>
      <c r="AE253" s="273"/>
      <c r="AF253" s="82"/>
      <c r="AG253" s="82"/>
      <c r="AH253" s="29"/>
      <c r="AI253" s="284"/>
    </row>
    <row r="254" spans="1:35" s="68" customFormat="1" ht="62.4" customHeight="1">
      <c r="A254" s="22" t="s">
        <v>594</v>
      </c>
      <c r="B254" s="21" t="s">
        <v>595</v>
      </c>
      <c r="C254" s="22"/>
      <c r="D254" s="39"/>
      <c r="E254" s="40"/>
      <c r="F254" s="40"/>
      <c r="G254" s="40"/>
      <c r="H254" s="45"/>
      <c r="I254" s="24">
        <f>SUM(I255:I282)</f>
        <v>403841.85821500007</v>
      </c>
      <c r="J254" s="24">
        <f t="shared" ref="J254:Y254" si="157">SUM(J255:J282)</f>
        <v>403841.85821500007</v>
      </c>
      <c r="K254" s="24">
        <f t="shared" si="157"/>
        <v>0</v>
      </c>
      <c r="L254" s="24">
        <f t="shared" si="157"/>
        <v>181882.71433400002</v>
      </c>
      <c r="M254" s="24">
        <f t="shared" si="157"/>
        <v>221959.143881</v>
      </c>
      <c r="N254" s="24">
        <f t="shared" si="157"/>
        <v>221959.143881</v>
      </c>
      <c r="O254" s="24">
        <f t="shared" si="157"/>
        <v>0</v>
      </c>
      <c r="P254" s="24">
        <f t="shared" si="157"/>
        <v>137470</v>
      </c>
      <c r="Q254" s="24">
        <f t="shared" si="157"/>
        <v>137470</v>
      </c>
      <c r="R254" s="24">
        <f t="shared" si="157"/>
        <v>1355</v>
      </c>
      <c r="S254" s="24">
        <f t="shared" si="157"/>
        <v>72443</v>
      </c>
      <c r="T254" s="24">
        <f t="shared" si="157"/>
        <v>63672</v>
      </c>
      <c r="U254" s="24">
        <f t="shared" si="157"/>
        <v>0</v>
      </c>
      <c r="V254" s="24">
        <f t="shared" si="157"/>
        <v>0</v>
      </c>
      <c r="W254" s="24">
        <f t="shared" si="157"/>
        <v>0</v>
      </c>
      <c r="X254" s="24">
        <f t="shared" si="157"/>
        <v>0</v>
      </c>
      <c r="Y254" s="24">
        <f t="shared" si="157"/>
        <v>0</v>
      </c>
      <c r="Z254" s="303">
        <f t="shared" ref="Z254" si="158">20%*P254</f>
        <v>27494</v>
      </c>
      <c r="AA254" s="299"/>
      <c r="AB254" s="303">
        <f t="shared" ref="AB254" si="159">50%*P254</f>
        <v>68735</v>
      </c>
      <c r="AC254" s="299"/>
      <c r="AD254" s="306">
        <f t="shared" ref="AD254" si="160">75%*P254</f>
        <v>103102.5</v>
      </c>
      <c r="AE254" s="299"/>
      <c r="AF254" s="306">
        <f t="shared" ref="AF254" si="161">100%*P254</f>
        <v>137470</v>
      </c>
      <c r="AG254" s="83">
        <v>1</v>
      </c>
      <c r="AH254" s="38"/>
      <c r="AI254" s="286"/>
    </row>
    <row r="255" spans="1:35" s="68" customFormat="1" ht="36.9" customHeight="1">
      <c r="A255" s="22" t="s">
        <v>90</v>
      </c>
      <c r="B255" s="51" t="s">
        <v>239</v>
      </c>
      <c r="C255" s="75"/>
      <c r="D255" s="21"/>
      <c r="E255" s="20"/>
      <c r="F255" s="20"/>
      <c r="G255" s="202"/>
      <c r="H255" s="75"/>
      <c r="I255" s="24"/>
      <c r="J255" s="24"/>
      <c r="K255" s="24"/>
      <c r="L255" s="109">
        <f t="shared" ref="L255:L318" si="162">J255-N255</f>
        <v>0</v>
      </c>
      <c r="M255" s="24"/>
      <c r="N255" s="24"/>
      <c r="O255" s="24"/>
      <c r="P255" s="24"/>
      <c r="Q255" s="109">
        <f t="shared" ref="Q255" si="163">SUM(R255:T255)</f>
        <v>0</v>
      </c>
      <c r="R255" s="109"/>
      <c r="S255" s="109"/>
      <c r="T255" s="109"/>
      <c r="U255" s="109"/>
      <c r="V255" s="109"/>
      <c r="W255" s="109"/>
      <c r="X255" s="109"/>
      <c r="Y255" s="109"/>
      <c r="Z255" s="297"/>
      <c r="AA255" s="298"/>
      <c r="AB255" s="298"/>
      <c r="AC255" s="298"/>
      <c r="AD255" s="298"/>
      <c r="AE255" s="298"/>
      <c r="AF255" s="83"/>
      <c r="AG255" s="83"/>
      <c r="AH255" s="29"/>
      <c r="AI255" s="286"/>
    </row>
    <row r="256" spans="1:35" s="65" customFormat="1" ht="66.599999999999994" customHeight="1">
      <c r="A256" s="33">
        <v>1</v>
      </c>
      <c r="B256" s="87" t="s">
        <v>596</v>
      </c>
      <c r="C256" s="1" t="s">
        <v>130</v>
      </c>
      <c r="D256" s="87" t="s">
        <v>597</v>
      </c>
      <c r="E256" s="201" t="s">
        <v>103</v>
      </c>
      <c r="F256" s="33">
        <v>8135889</v>
      </c>
      <c r="G256" s="33" t="s">
        <v>104</v>
      </c>
      <c r="H256" s="1" t="s">
        <v>598</v>
      </c>
      <c r="I256" s="109">
        <v>14468.438219</v>
      </c>
      <c r="J256" s="109">
        <v>14468.438219</v>
      </c>
      <c r="K256" s="109"/>
      <c r="L256" s="109">
        <f t="shared" si="162"/>
        <v>7799.4382189999997</v>
      </c>
      <c r="M256" s="89">
        <v>6669</v>
      </c>
      <c r="N256" s="89">
        <v>6669</v>
      </c>
      <c r="O256" s="89"/>
      <c r="P256" s="27">
        <f>Q256+V256</f>
        <v>6832</v>
      </c>
      <c r="Q256" s="109">
        <f>SUM(R256:U256)</f>
        <v>6832</v>
      </c>
      <c r="R256" s="89"/>
      <c r="S256" s="89">
        <v>6832</v>
      </c>
      <c r="T256" s="89"/>
      <c r="U256" s="89"/>
      <c r="V256" s="89">
        <f>SUM(W256:Y256)</f>
        <v>0</v>
      </c>
      <c r="W256" s="89"/>
      <c r="X256" s="89"/>
      <c r="Y256" s="89"/>
      <c r="Z256" s="308">
        <f t="shared" ref="Z256:Z267" si="164">20%*P256</f>
        <v>1366.4</v>
      </c>
      <c r="AA256" s="272"/>
      <c r="AB256" s="308">
        <f t="shared" ref="AB256:AB267" si="165">50%*P256</f>
        <v>3416</v>
      </c>
      <c r="AC256" s="272"/>
      <c r="AD256" s="304">
        <f t="shared" ref="AD256:AD267" si="166">75%*P256</f>
        <v>5124</v>
      </c>
      <c r="AE256" s="272"/>
      <c r="AF256" s="304">
        <f t="shared" ref="AF256:AF267" si="167">100%*P256</f>
        <v>6832</v>
      </c>
      <c r="AG256" s="82"/>
      <c r="AH256" s="29" t="s">
        <v>1019</v>
      </c>
      <c r="AI256" s="284"/>
    </row>
    <row r="257" spans="1:35" s="65" customFormat="1" ht="66.599999999999994" customHeight="1">
      <c r="A257" s="33">
        <v>2</v>
      </c>
      <c r="B257" s="87" t="s">
        <v>599</v>
      </c>
      <c r="C257" s="1" t="s">
        <v>130</v>
      </c>
      <c r="D257" s="87" t="s">
        <v>597</v>
      </c>
      <c r="E257" s="201" t="s">
        <v>103</v>
      </c>
      <c r="F257" s="33">
        <v>8135888</v>
      </c>
      <c r="G257" s="33" t="s">
        <v>104</v>
      </c>
      <c r="H257" s="1" t="s">
        <v>600</v>
      </c>
      <c r="I257" s="109">
        <v>13692.151328</v>
      </c>
      <c r="J257" s="109">
        <v>13692.151328</v>
      </c>
      <c r="K257" s="109"/>
      <c r="L257" s="109">
        <f t="shared" si="162"/>
        <v>6883.1513279999999</v>
      </c>
      <c r="M257" s="89">
        <v>6809</v>
      </c>
      <c r="N257" s="89">
        <v>6809</v>
      </c>
      <c r="O257" s="89"/>
      <c r="P257" s="27">
        <f t="shared" ref="P257:P282" si="168">Q257+V257</f>
        <v>5780</v>
      </c>
      <c r="Q257" s="109">
        <f t="shared" ref="Q257:Q282" si="169">SUM(R257:U257)</f>
        <v>5780</v>
      </c>
      <c r="R257" s="89"/>
      <c r="S257" s="89">
        <v>5780</v>
      </c>
      <c r="T257" s="89"/>
      <c r="U257" s="89"/>
      <c r="V257" s="89">
        <f t="shared" ref="V257:V282" si="170">SUM(W257:Y257)</f>
        <v>0</v>
      </c>
      <c r="W257" s="89"/>
      <c r="X257" s="89"/>
      <c r="Y257" s="89"/>
      <c r="Z257" s="308">
        <f t="shared" si="164"/>
        <v>1156</v>
      </c>
      <c r="AA257" s="272"/>
      <c r="AB257" s="308">
        <f t="shared" si="165"/>
        <v>2890</v>
      </c>
      <c r="AC257" s="272"/>
      <c r="AD257" s="304">
        <f t="shared" si="166"/>
        <v>4335</v>
      </c>
      <c r="AE257" s="272"/>
      <c r="AF257" s="304">
        <f t="shared" si="167"/>
        <v>5780</v>
      </c>
      <c r="AG257" s="82"/>
      <c r="AH257" s="29" t="s">
        <v>1019</v>
      </c>
      <c r="AI257" s="284"/>
    </row>
    <row r="258" spans="1:35" s="65" customFormat="1" ht="66.599999999999994" customHeight="1">
      <c r="A258" s="33">
        <v>3</v>
      </c>
      <c r="B258" s="87" t="s">
        <v>601</v>
      </c>
      <c r="C258" s="1" t="s">
        <v>130</v>
      </c>
      <c r="D258" s="87" t="s">
        <v>602</v>
      </c>
      <c r="E258" s="201" t="s">
        <v>103</v>
      </c>
      <c r="F258" s="33">
        <v>8127197</v>
      </c>
      <c r="G258" s="33" t="s">
        <v>104</v>
      </c>
      <c r="H258" s="1" t="s">
        <v>603</v>
      </c>
      <c r="I258" s="109">
        <v>15115.264343999999</v>
      </c>
      <c r="J258" s="109">
        <v>15115.264343999999</v>
      </c>
      <c r="K258" s="109"/>
      <c r="L258" s="109">
        <f t="shared" si="162"/>
        <v>6255.2643439999993</v>
      </c>
      <c r="M258" s="89">
        <v>8860</v>
      </c>
      <c r="N258" s="89">
        <v>8860</v>
      </c>
      <c r="O258" s="89"/>
      <c r="P258" s="27">
        <f t="shared" si="168"/>
        <v>4679</v>
      </c>
      <c r="Q258" s="109">
        <f t="shared" si="169"/>
        <v>4679</v>
      </c>
      <c r="R258" s="89"/>
      <c r="S258" s="89">
        <v>4679</v>
      </c>
      <c r="T258" s="89"/>
      <c r="U258" s="89"/>
      <c r="V258" s="89">
        <f t="shared" si="170"/>
        <v>0</v>
      </c>
      <c r="W258" s="89"/>
      <c r="X258" s="89"/>
      <c r="Y258" s="89"/>
      <c r="Z258" s="308">
        <f t="shared" si="164"/>
        <v>935.80000000000007</v>
      </c>
      <c r="AA258" s="272"/>
      <c r="AB258" s="308">
        <f t="shared" si="165"/>
        <v>2339.5</v>
      </c>
      <c r="AC258" s="272"/>
      <c r="AD258" s="304">
        <f t="shared" si="166"/>
        <v>3509.25</v>
      </c>
      <c r="AE258" s="272"/>
      <c r="AF258" s="304">
        <f t="shared" si="167"/>
        <v>4679</v>
      </c>
      <c r="AG258" s="82"/>
      <c r="AH258" s="29" t="s">
        <v>1019</v>
      </c>
      <c r="AI258" s="284"/>
    </row>
    <row r="259" spans="1:35" s="65" customFormat="1" ht="66.599999999999994" customHeight="1">
      <c r="A259" s="33">
        <v>4</v>
      </c>
      <c r="B259" s="87" t="s">
        <v>604</v>
      </c>
      <c r="C259" s="1" t="s">
        <v>130</v>
      </c>
      <c r="D259" s="87" t="s">
        <v>602</v>
      </c>
      <c r="E259" s="201" t="s">
        <v>103</v>
      </c>
      <c r="F259" s="33">
        <v>8127872</v>
      </c>
      <c r="G259" s="33" t="s">
        <v>104</v>
      </c>
      <c r="H259" s="1" t="s">
        <v>605</v>
      </c>
      <c r="I259" s="109">
        <v>14006.217334999999</v>
      </c>
      <c r="J259" s="109">
        <v>14006.217334999999</v>
      </c>
      <c r="K259" s="109"/>
      <c r="L259" s="109">
        <f t="shared" si="162"/>
        <v>6317.2173349999994</v>
      </c>
      <c r="M259" s="89">
        <v>7689</v>
      </c>
      <c r="N259" s="89">
        <v>7689</v>
      </c>
      <c r="O259" s="89"/>
      <c r="P259" s="27">
        <f t="shared" si="168"/>
        <v>4864</v>
      </c>
      <c r="Q259" s="109">
        <f t="shared" si="169"/>
        <v>4864</v>
      </c>
      <c r="R259" s="89"/>
      <c r="S259" s="89">
        <v>4864</v>
      </c>
      <c r="T259" s="89"/>
      <c r="U259" s="89"/>
      <c r="V259" s="89">
        <f t="shared" si="170"/>
        <v>0</v>
      </c>
      <c r="W259" s="89"/>
      <c r="X259" s="89"/>
      <c r="Y259" s="89"/>
      <c r="Z259" s="308">
        <f t="shared" si="164"/>
        <v>972.80000000000007</v>
      </c>
      <c r="AA259" s="272"/>
      <c r="AB259" s="308">
        <f t="shared" si="165"/>
        <v>2432</v>
      </c>
      <c r="AC259" s="272"/>
      <c r="AD259" s="304">
        <f t="shared" si="166"/>
        <v>3648</v>
      </c>
      <c r="AE259" s="272"/>
      <c r="AF259" s="304">
        <f t="shared" si="167"/>
        <v>4864</v>
      </c>
      <c r="AG259" s="82"/>
      <c r="AH259" s="29" t="s">
        <v>1019</v>
      </c>
      <c r="AI259" s="284"/>
    </row>
    <row r="260" spans="1:35" s="65" customFormat="1" ht="66.599999999999994" customHeight="1">
      <c r="A260" s="33">
        <v>5</v>
      </c>
      <c r="B260" s="87" t="s">
        <v>606</v>
      </c>
      <c r="C260" s="1" t="s">
        <v>130</v>
      </c>
      <c r="D260" s="87" t="s">
        <v>607</v>
      </c>
      <c r="E260" s="201" t="s">
        <v>103</v>
      </c>
      <c r="F260" s="33">
        <v>8127873</v>
      </c>
      <c r="G260" s="33" t="s">
        <v>104</v>
      </c>
      <c r="H260" s="1" t="s">
        <v>608</v>
      </c>
      <c r="I260" s="109">
        <v>18349.373435000001</v>
      </c>
      <c r="J260" s="109">
        <v>18349.373435000001</v>
      </c>
      <c r="K260" s="109"/>
      <c r="L260" s="109">
        <f t="shared" si="162"/>
        <v>9161.3734350000013</v>
      </c>
      <c r="M260" s="89">
        <v>9188</v>
      </c>
      <c r="N260" s="89">
        <v>9188</v>
      </c>
      <c r="O260" s="89"/>
      <c r="P260" s="27">
        <f t="shared" si="168"/>
        <v>8173</v>
      </c>
      <c r="Q260" s="109">
        <f t="shared" si="169"/>
        <v>8173</v>
      </c>
      <c r="R260" s="89"/>
      <c r="S260" s="89">
        <v>8173</v>
      </c>
      <c r="T260" s="89"/>
      <c r="U260" s="89"/>
      <c r="V260" s="89">
        <f t="shared" si="170"/>
        <v>0</v>
      </c>
      <c r="W260" s="89"/>
      <c r="X260" s="89"/>
      <c r="Y260" s="89"/>
      <c r="Z260" s="308">
        <f t="shared" si="164"/>
        <v>1634.6000000000001</v>
      </c>
      <c r="AA260" s="272"/>
      <c r="AB260" s="308">
        <f t="shared" si="165"/>
        <v>4086.5</v>
      </c>
      <c r="AC260" s="272"/>
      <c r="AD260" s="304">
        <f t="shared" si="166"/>
        <v>6129.75</v>
      </c>
      <c r="AE260" s="272"/>
      <c r="AF260" s="304">
        <f t="shared" si="167"/>
        <v>8173</v>
      </c>
      <c r="AG260" s="82"/>
      <c r="AH260" s="29" t="s">
        <v>1019</v>
      </c>
      <c r="AI260" s="284"/>
    </row>
    <row r="261" spans="1:35" s="65" customFormat="1" ht="66.599999999999994" customHeight="1">
      <c r="A261" s="33">
        <v>6</v>
      </c>
      <c r="B261" s="87" t="s">
        <v>609</v>
      </c>
      <c r="C261" s="1" t="s">
        <v>130</v>
      </c>
      <c r="D261" s="87" t="s">
        <v>610</v>
      </c>
      <c r="E261" s="201" t="s">
        <v>103</v>
      </c>
      <c r="F261" s="33">
        <v>8127870</v>
      </c>
      <c r="G261" s="33" t="s">
        <v>104</v>
      </c>
      <c r="H261" s="1" t="s">
        <v>611</v>
      </c>
      <c r="I261" s="109">
        <v>14799.796109000001</v>
      </c>
      <c r="J261" s="109">
        <v>14799.796109000001</v>
      </c>
      <c r="K261" s="109"/>
      <c r="L261" s="109">
        <f t="shared" si="162"/>
        <v>7590.7961090000008</v>
      </c>
      <c r="M261" s="89">
        <v>7209</v>
      </c>
      <c r="N261" s="89">
        <v>7209</v>
      </c>
      <c r="O261" s="89"/>
      <c r="P261" s="27">
        <f t="shared" si="168"/>
        <v>5474</v>
      </c>
      <c r="Q261" s="109">
        <f t="shared" si="169"/>
        <v>5474</v>
      </c>
      <c r="R261" s="89"/>
      <c r="S261" s="89">
        <v>5474</v>
      </c>
      <c r="T261" s="89"/>
      <c r="U261" s="89"/>
      <c r="V261" s="89">
        <f t="shared" si="170"/>
        <v>0</v>
      </c>
      <c r="W261" s="89"/>
      <c r="X261" s="89"/>
      <c r="Y261" s="89"/>
      <c r="Z261" s="308">
        <f t="shared" si="164"/>
        <v>1094.8</v>
      </c>
      <c r="AA261" s="272"/>
      <c r="AB261" s="308">
        <f t="shared" si="165"/>
        <v>2737</v>
      </c>
      <c r="AC261" s="272"/>
      <c r="AD261" s="304">
        <f t="shared" si="166"/>
        <v>4105.5</v>
      </c>
      <c r="AE261" s="272"/>
      <c r="AF261" s="304">
        <f t="shared" si="167"/>
        <v>5474</v>
      </c>
      <c r="AG261" s="82"/>
      <c r="AH261" s="29" t="s">
        <v>1019</v>
      </c>
      <c r="AI261" s="284"/>
    </row>
    <row r="262" spans="1:35" s="65" customFormat="1" ht="66.599999999999994" customHeight="1">
      <c r="A262" s="33">
        <v>7</v>
      </c>
      <c r="B262" s="87" t="s">
        <v>612</v>
      </c>
      <c r="C262" s="1" t="s">
        <v>130</v>
      </c>
      <c r="D262" s="87" t="s">
        <v>602</v>
      </c>
      <c r="E262" s="201" t="s">
        <v>103</v>
      </c>
      <c r="F262" s="33">
        <v>8127869</v>
      </c>
      <c r="G262" s="33" t="s">
        <v>104</v>
      </c>
      <c r="H262" s="1" t="s">
        <v>613</v>
      </c>
      <c r="I262" s="109">
        <v>15294.628000000001</v>
      </c>
      <c r="J262" s="109">
        <v>15294.628000000001</v>
      </c>
      <c r="K262" s="109"/>
      <c r="L262" s="109">
        <f t="shared" si="162"/>
        <v>6122.6280000000006</v>
      </c>
      <c r="M262" s="89">
        <v>9172</v>
      </c>
      <c r="N262" s="89">
        <v>9172</v>
      </c>
      <c r="O262" s="89"/>
      <c r="P262" s="27">
        <f t="shared" si="168"/>
        <v>5221</v>
      </c>
      <c r="Q262" s="109">
        <f t="shared" si="169"/>
        <v>5221</v>
      </c>
      <c r="R262" s="89"/>
      <c r="S262" s="89">
        <v>5221</v>
      </c>
      <c r="T262" s="89"/>
      <c r="U262" s="89"/>
      <c r="V262" s="89">
        <f t="shared" si="170"/>
        <v>0</v>
      </c>
      <c r="W262" s="89"/>
      <c r="X262" s="89"/>
      <c r="Y262" s="89"/>
      <c r="Z262" s="308">
        <f t="shared" si="164"/>
        <v>1044.2</v>
      </c>
      <c r="AA262" s="272"/>
      <c r="AB262" s="308">
        <f t="shared" si="165"/>
        <v>2610.5</v>
      </c>
      <c r="AC262" s="272"/>
      <c r="AD262" s="304">
        <f t="shared" si="166"/>
        <v>3915.75</v>
      </c>
      <c r="AE262" s="272"/>
      <c r="AF262" s="304">
        <f t="shared" si="167"/>
        <v>5221</v>
      </c>
      <c r="AG262" s="82"/>
      <c r="AH262" s="29" t="s">
        <v>1019</v>
      </c>
      <c r="AI262" s="284"/>
    </row>
    <row r="263" spans="1:35" s="65" customFormat="1" ht="66.599999999999994" customHeight="1">
      <c r="A263" s="33">
        <v>8</v>
      </c>
      <c r="B263" s="87" t="s">
        <v>614</v>
      </c>
      <c r="C263" s="1" t="s">
        <v>130</v>
      </c>
      <c r="D263" s="87" t="s">
        <v>602</v>
      </c>
      <c r="E263" s="201" t="s">
        <v>103</v>
      </c>
      <c r="F263" s="33">
        <v>8127871</v>
      </c>
      <c r="G263" s="33" t="s">
        <v>104</v>
      </c>
      <c r="H263" s="1" t="s">
        <v>615</v>
      </c>
      <c r="I263" s="109">
        <v>17166.819</v>
      </c>
      <c r="J263" s="109">
        <v>17166.819</v>
      </c>
      <c r="K263" s="109"/>
      <c r="L263" s="109">
        <f t="shared" si="162"/>
        <v>7834.8189999999995</v>
      </c>
      <c r="M263" s="89">
        <v>9332</v>
      </c>
      <c r="N263" s="89">
        <v>9332</v>
      </c>
      <c r="O263" s="89"/>
      <c r="P263" s="27">
        <f t="shared" si="168"/>
        <v>7087</v>
      </c>
      <c r="Q263" s="109">
        <f t="shared" si="169"/>
        <v>7087</v>
      </c>
      <c r="R263" s="89"/>
      <c r="S263" s="89">
        <v>7087</v>
      </c>
      <c r="T263" s="89"/>
      <c r="U263" s="89"/>
      <c r="V263" s="89">
        <f t="shared" si="170"/>
        <v>0</v>
      </c>
      <c r="W263" s="89"/>
      <c r="X263" s="89"/>
      <c r="Y263" s="89"/>
      <c r="Z263" s="308">
        <f t="shared" si="164"/>
        <v>1417.4</v>
      </c>
      <c r="AA263" s="272"/>
      <c r="AB263" s="308">
        <f t="shared" si="165"/>
        <v>3543.5</v>
      </c>
      <c r="AC263" s="272"/>
      <c r="AD263" s="304">
        <f t="shared" si="166"/>
        <v>5315.25</v>
      </c>
      <c r="AE263" s="272"/>
      <c r="AF263" s="304">
        <f t="shared" si="167"/>
        <v>7087</v>
      </c>
      <c r="AG263" s="82"/>
      <c r="AH263" s="29" t="s">
        <v>1019</v>
      </c>
      <c r="AI263" s="284"/>
    </row>
    <row r="264" spans="1:35" s="65" customFormat="1" ht="66.599999999999994" customHeight="1">
      <c r="A264" s="33">
        <v>9</v>
      </c>
      <c r="B264" s="87" t="s">
        <v>616</v>
      </c>
      <c r="C264" s="1" t="s">
        <v>130</v>
      </c>
      <c r="D264" s="87" t="s">
        <v>607</v>
      </c>
      <c r="E264" s="201" t="s">
        <v>103</v>
      </c>
      <c r="F264" s="33">
        <v>8135887</v>
      </c>
      <c r="G264" s="33" t="s">
        <v>104</v>
      </c>
      <c r="H264" s="1" t="s">
        <v>617</v>
      </c>
      <c r="I264" s="109">
        <v>12867.190187</v>
      </c>
      <c r="J264" s="109">
        <v>12867.190187</v>
      </c>
      <c r="K264" s="109"/>
      <c r="L264" s="109">
        <f t="shared" si="162"/>
        <v>9607.1901870000002</v>
      </c>
      <c r="M264" s="89">
        <v>3260</v>
      </c>
      <c r="N264" s="89">
        <v>3260</v>
      </c>
      <c r="O264" s="89"/>
      <c r="P264" s="27">
        <f t="shared" si="168"/>
        <v>9028</v>
      </c>
      <c r="Q264" s="109">
        <f t="shared" si="169"/>
        <v>9028</v>
      </c>
      <c r="R264" s="89"/>
      <c r="S264" s="89">
        <v>9028</v>
      </c>
      <c r="T264" s="89"/>
      <c r="U264" s="89"/>
      <c r="V264" s="89">
        <f t="shared" si="170"/>
        <v>0</v>
      </c>
      <c r="W264" s="89"/>
      <c r="X264" s="89"/>
      <c r="Y264" s="89"/>
      <c r="Z264" s="308">
        <f t="shared" si="164"/>
        <v>1805.6000000000001</v>
      </c>
      <c r="AA264" s="272"/>
      <c r="AB264" s="308">
        <f t="shared" si="165"/>
        <v>4514</v>
      </c>
      <c r="AC264" s="272"/>
      <c r="AD264" s="304">
        <f t="shared" si="166"/>
        <v>6771</v>
      </c>
      <c r="AE264" s="272"/>
      <c r="AF264" s="304">
        <f t="shared" si="167"/>
        <v>9028</v>
      </c>
      <c r="AG264" s="82"/>
      <c r="AH264" s="29" t="s">
        <v>1019</v>
      </c>
      <c r="AI264" s="284"/>
    </row>
    <row r="265" spans="1:35" s="65" customFormat="1" ht="66.599999999999994" customHeight="1">
      <c r="A265" s="33">
        <v>10</v>
      </c>
      <c r="B265" s="87" t="s">
        <v>618</v>
      </c>
      <c r="C265" s="1" t="s">
        <v>130</v>
      </c>
      <c r="D265" s="87" t="s">
        <v>607</v>
      </c>
      <c r="E265" s="201" t="s">
        <v>103</v>
      </c>
      <c r="F265" s="33">
        <v>8135886</v>
      </c>
      <c r="G265" s="33" t="s">
        <v>104</v>
      </c>
      <c r="H265" s="1" t="s">
        <v>619</v>
      </c>
      <c r="I265" s="109">
        <v>11346.899335</v>
      </c>
      <c r="J265" s="109">
        <v>11346.899335</v>
      </c>
      <c r="K265" s="109"/>
      <c r="L265" s="109">
        <f t="shared" si="162"/>
        <v>8435.8993350000001</v>
      </c>
      <c r="M265" s="89">
        <v>2911</v>
      </c>
      <c r="N265" s="89">
        <v>2911</v>
      </c>
      <c r="O265" s="89"/>
      <c r="P265" s="27">
        <f t="shared" si="168"/>
        <v>7751</v>
      </c>
      <c r="Q265" s="109">
        <f t="shared" si="169"/>
        <v>7751</v>
      </c>
      <c r="R265" s="89"/>
      <c r="S265" s="89">
        <v>7751</v>
      </c>
      <c r="T265" s="89"/>
      <c r="U265" s="89"/>
      <c r="V265" s="89">
        <f t="shared" si="170"/>
        <v>0</v>
      </c>
      <c r="W265" s="89"/>
      <c r="X265" s="89"/>
      <c r="Y265" s="89"/>
      <c r="Z265" s="308">
        <f t="shared" si="164"/>
        <v>1550.2</v>
      </c>
      <c r="AA265" s="272"/>
      <c r="AB265" s="308">
        <f t="shared" si="165"/>
        <v>3875.5</v>
      </c>
      <c r="AC265" s="272"/>
      <c r="AD265" s="304">
        <f t="shared" si="166"/>
        <v>5813.25</v>
      </c>
      <c r="AE265" s="272"/>
      <c r="AF265" s="304">
        <f t="shared" si="167"/>
        <v>7751</v>
      </c>
      <c r="AG265" s="82"/>
      <c r="AH265" s="29" t="s">
        <v>1019</v>
      </c>
      <c r="AI265" s="284"/>
    </row>
    <row r="266" spans="1:35" s="65" customFormat="1" ht="66.599999999999994" customHeight="1">
      <c r="A266" s="33">
        <v>11</v>
      </c>
      <c r="B266" s="87" t="s">
        <v>620</v>
      </c>
      <c r="C266" s="1" t="s">
        <v>130</v>
      </c>
      <c r="D266" s="87" t="s">
        <v>607</v>
      </c>
      <c r="E266" s="201" t="s">
        <v>103</v>
      </c>
      <c r="F266" s="33">
        <v>8128301</v>
      </c>
      <c r="G266" s="33" t="s">
        <v>104</v>
      </c>
      <c r="H266" s="1" t="s">
        <v>621</v>
      </c>
      <c r="I266" s="109">
        <v>4379.88</v>
      </c>
      <c r="J266" s="109">
        <v>4379.88</v>
      </c>
      <c r="K266" s="109"/>
      <c r="L266" s="109">
        <f t="shared" si="162"/>
        <v>2762.88</v>
      </c>
      <c r="M266" s="89">
        <v>1617</v>
      </c>
      <c r="N266" s="89">
        <v>1617</v>
      </c>
      <c r="O266" s="89"/>
      <c r="P266" s="27">
        <f t="shared" si="168"/>
        <v>2012</v>
      </c>
      <c r="Q266" s="109">
        <f t="shared" si="169"/>
        <v>2012</v>
      </c>
      <c r="R266" s="89"/>
      <c r="S266" s="89">
        <v>2012</v>
      </c>
      <c r="T266" s="89"/>
      <c r="U266" s="89"/>
      <c r="V266" s="89">
        <f t="shared" si="170"/>
        <v>0</v>
      </c>
      <c r="W266" s="89"/>
      <c r="X266" s="89"/>
      <c r="Y266" s="89"/>
      <c r="Z266" s="308">
        <f t="shared" si="164"/>
        <v>402.40000000000003</v>
      </c>
      <c r="AA266" s="272"/>
      <c r="AB266" s="308">
        <f t="shared" si="165"/>
        <v>1006</v>
      </c>
      <c r="AC266" s="272"/>
      <c r="AD266" s="304">
        <f t="shared" si="166"/>
        <v>1509</v>
      </c>
      <c r="AE266" s="272"/>
      <c r="AF266" s="304">
        <f t="shared" si="167"/>
        <v>2012</v>
      </c>
      <c r="AG266" s="82"/>
      <c r="AH266" s="29" t="s">
        <v>1019</v>
      </c>
      <c r="AI266" s="284"/>
    </row>
    <row r="267" spans="1:35" s="65" customFormat="1" ht="98.1" customHeight="1">
      <c r="A267" s="33">
        <v>12</v>
      </c>
      <c r="B267" s="87" t="s">
        <v>622</v>
      </c>
      <c r="C267" s="1" t="s">
        <v>623</v>
      </c>
      <c r="D267" s="87" t="s">
        <v>607</v>
      </c>
      <c r="E267" s="201" t="s">
        <v>103</v>
      </c>
      <c r="F267" s="33">
        <v>8108561</v>
      </c>
      <c r="G267" s="33" t="s">
        <v>329</v>
      </c>
      <c r="H267" s="1" t="s">
        <v>624</v>
      </c>
      <c r="I267" s="109">
        <v>7387.7250000000004</v>
      </c>
      <c r="J267" s="109">
        <v>7387.7250000000004</v>
      </c>
      <c r="K267" s="109"/>
      <c r="L267" s="109">
        <f t="shared" si="162"/>
        <v>5587.7250000000004</v>
      </c>
      <c r="M267" s="89">
        <v>1800</v>
      </c>
      <c r="N267" s="89">
        <v>1800</v>
      </c>
      <c r="O267" s="89"/>
      <c r="P267" s="27">
        <f t="shared" si="168"/>
        <v>4966</v>
      </c>
      <c r="Q267" s="109">
        <f t="shared" si="169"/>
        <v>4966</v>
      </c>
      <c r="R267" s="89"/>
      <c r="S267" s="89">
        <v>4966</v>
      </c>
      <c r="T267" s="89"/>
      <c r="U267" s="89"/>
      <c r="V267" s="89">
        <f t="shared" si="170"/>
        <v>0</v>
      </c>
      <c r="W267" s="89"/>
      <c r="X267" s="89"/>
      <c r="Y267" s="89"/>
      <c r="Z267" s="308">
        <f t="shared" si="164"/>
        <v>993.2</v>
      </c>
      <c r="AA267" s="272"/>
      <c r="AB267" s="308">
        <f t="shared" si="165"/>
        <v>2483</v>
      </c>
      <c r="AC267" s="272"/>
      <c r="AD267" s="304">
        <f t="shared" si="166"/>
        <v>3724.5</v>
      </c>
      <c r="AE267" s="272"/>
      <c r="AF267" s="304">
        <f t="shared" si="167"/>
        <v>4966</v>
      </c>
      <c r="AG267" s="82"/>
      <c r="AH267" s="29" t="s">
        <v>1019</v>
      </c>
      <c r="AI267" s="284"/>
    </row>
    <row r="268" spans="1:35" s="65" customFormat="1" ht="138" customHeight="1">
      <c r="A268" s="33">
        <v>13</v>
      </c>
      <c r="B268" s="87" t="s">
        <v>625</v>
      </c>
      <c r="C268" s="1" t="s">
        <v>386</v>
      </c>
      <c r="D268" s="87" t="s">
        <v>626</v>
      </c>
      <c r="E268" s="201" t="s">
        <v>103</v>
      </c>
      <c r="F268" s="33">
        <v>8135884</v>
      </c>
      <c r="G268" s="33" t="s">
        <v>104</v>
      </c>
      <c r="H268" s="1" t="s">
        <v>627</v>
      </c>
      <c r="I268" s="109">
        <v>3615.6790000000001</v>
      </c>
      <c r="J268" s="109">
        <v>3615.6790000000001</v>
      </c>
      <c r="K268" s="109"/>
      <c r="L268" s="109">
        <f t="shared" si="162"/>
        <v>1502.6790000000001</v>
      </c>
      <c r="M268" s="89">
        <v>2113</v>
      </c>
      <c r="N268" s="89">
        <v>2113</v>
      </c>
      <c r="O268" s="89"/>
      <c r="P268" s="27">
        <f t="shared" si="168"/>
        <v>425</v>
      </c>
      <c r="Q268" s="109">
        <f t="shared" si="169"/>
        <v>425</v>
      </c>
      <c r="R268" s="89"/>
      <c r="S268" s="89">
        <v>425</v>
      </c>
      <c r="T268" s="89"/>
      <c r="U268" s="89"/>
      <c r="V268" s="89">
        <f t="shared" si="170"/>
        <v>0</v>
      </c>
      <c r="W268" s="89"/>
      <c r="X268" s="89"/>
      <c r="Y268" s="89"/>
      <c r="Z268" s="308">
        <f t="shared" ref="Z268:Z270" si="171">20%*P268</f>
        <v>85</v>
      </c>
      <c r="AA268" s="272"/>
      <c r="AB268" s="308">
        <f t="shared" ref="AB268:AB270" si="172">50%*P268</f>
        <v>212.5</v>
      </c>
      <c r="AC268" s="272"/>
      <c r="AD268" s="304">
        <f t="shared" ref="AD268:AD270" si="173">75%*P268</f>
        <v>318.75</v>
      </c>
      <c r="AE268" s="272"/>
      <c r="AF268" s="304">
        <f t="shared" ref="AF268:AF270" si="174">100%*P268</f>
        <v>425</v>
      </c>
      <c r="AG268" s="82"/>
      <c r="AH268" s="29" t="s">
        <v>1019</v>
      </c>
      <c r="AI268" s="284"/>
    </row>
    <row r="269" spans="1:35" s="65" customFormat="1" ht="132.9" customHeight="1">
      <c r="A269" s="33">
        <v>14</v>
      </c>
      <c r="B269" s="87" t="s">
        <v>628</v>
      </c>
      <c r="C269" s="1" t="s">
        <v>256</v>
      </c>
      <c r="D269" s="87" t="s">
        <v>607</v>
      </c>
      <c r="E269" s="201" t="s">
        <v>103</v>
      </c>
      <c r="F269" s="33">
        <v>8020577</v>
      </c>
      <c r="G269" s="33" t="s">
        <v>295</v>
      </c>
      <c r="H269" s="1" t="s">
        <v>629</v>
      </c>
      <c r="I269" s="109">
        <v>34040.776178</v>
      </c>
      <c r="J269" s="109">
        <v>34040.776178</v>
      </c>
      <c r="K269" s="109"/>
      <c r="L269" s="109">
        <f t="shared" si="162"/>
        <v>26758.632297</v>
      </c>
      <c r="M269" s="174">
        <v>7282.143881</v>
      </c>
      <c r="N269" s="174">
        <v>7282.143881</v>
      </c>
      <c r="O269" s="174"/>
      <c r="P269" s="27">
        <f t="shared" si="168"/>
        <v>18585</v>
      </c>
      <c r="Q269" s="109">
        <f t="shared" si="169"/>
        <v>18585</v>
      </c>
      <c r="R269" s="89"/>
      <c r="S269" s="89"/>
      <c r="T269" s="89">
        <v>18585</v>
      </c>
      <c r="U269" s="89"/>
      <c r="V269" s="89">
        <f t="shared" si="170"/>
        <v>0</v>
      </c>
      <c r="W269" s="89"/>
      <c r="X269" s="89"/>
      <c r="Y269" s="89"/>
      <c r="Z269" s="308">
        <f t="shared" si="171"/>
        <v>3717</v>
      </c>
      <c r="AA269" s="272"/>
      <c r="AB269" s="308">
        <f t="shared" si="172"/>
        <v>9292.5</v>
      </c>
      <c r="AC269" s="272"/>
      <c r="AD269" s="304">
        <f t="shared" si="173"/>
        <v>13938.75</v>
      </c>
      <c r="AE269" s="272"/>
      <c r="AF269" s="304">
        <f t="shared" si="174"/>
        <v>18585</v>
      </c>
      <c r="AG269" s="82"/>
      <c r="AH269" s="29" t="s">
        <v>1019</v>
      </c>
      <c r="AI269" s="284"/>
    </row>
    <row r="270" spans="1:35" s="65" customFormat="1" ht="70.5" customHeight="1">
      <c r="A270" s="33">
        <v>15</v>
      </c>
      <c r="B270" s="87" t="s">
        <v>630</v>
      </c>
      <c r="C270" s="1" t="s">
        <v>631</v>
      </c>
      <c r="D270" s="87" t="s">
        <v>597</v>
      </c>
      <c r="E270" s="33" t="s">
        <v>96</v>
      </c>
      <c r="F270" s="33">
        <v>8080551</v>
      </c>
      <c r="G270" s="33" t="s">
        <v>109</v>
      </c>
      <c r="H270" s="1" t="s">
        <v>632</v>
      </c>
      <c r="I270" s="109">
        <v>101196</v>
      </c>
      <c r="J270" s="109">
        <v>101196</v>
      </c>
      <c r="K270" s="109"/>
      <c r="L270" s="109">
        <f t="shared" si="162"/>
        <v>50846</v>
      </c>
      <c r="M270" s="109">
        <v>50350</v>
      </c>
      <c r="N270" s="109">
        <v>50350</v>
      </c>
      <c r="O270" s="109"/>
      <c r="P270" s="27">
        <f t="shared" si="168"/>
        <v>45000</v>
      </c>
      <c r="Q270" s="109">
        <f t="shared" si="169"/>
        <v>45000</v>
      </c>
      <c r="R270" s="89"/>
      <c r="S270" s="89"/>
      <c r="T270" s="89">
        <v>45000</v>
      </c>
      <c r="U270" s="89"/>
      <c r="V270" s="89">
        <f t="shared" si="170"/>
        <v>0</v>
      </c>
      <c r="W270" s="89"/>
      <c r="X270" s="89"/>
      <c r="Y270" s="89"/>
      <c r="Z270" s="308">
        <f t="shared" si="171"/>
        <v>9000</v>
      </c>
      <c r="AA270" s="272"/>
      <c r="AB270" s="308">
        <f t="shared" si="172"/>
        <v>22500</v>
      </c>
      <c r="AC270" s="272"/>
      <c r="AD270" s="304">
        <f t="shared" si="173"/>
        <v>33750</v>
      </c>
      <c r="AE270" s="272"/>
      <c r="AF270" s="304">
        <f t="shared" si="174"/>
        <v>45000</v>
      </c>
      <c r="AG270" s="82"/>
      <c r="AH270" s="29" t="s">
        <v>1019</v>
      </c>
      <c r="AI270" s="284"/>
    </row>
    <row r="271" spans="1:35" s="68" customFormat="1" ht="49.5" customHeight="1">
      <c r="A271" s="22" t="s">
        <v>111</v>
      </c>
      <c r="B271" s="51" t="s">
        <v>319</v>
      </c>
      <c r="C271" s="75"/>
      <c r="D271" s="21"/>
      <c r="E271" s="20"/>
      <c r="F271" s="20"/>
      <c r="G271" s="202"/>
      <c r="H271" s="75"/>
      <c r="I271" s="24"/>
      <c r="J271" s="24"/>
      <c r="K271" s="24"/>
      <c r="L271" s="109">
        <f t="shared" si="162"/>
        <v>0</v>
      </c>
      <c r="M271" s="24"/>
      <c r="N271" s="24"/>
      <c r="O271" s="24"/>
      <c r="P271" s="27">
        <f t="shared" si="168"/>
        <v>0</v>
      </c>
      <c r="Q271" s="109">
        <f t="shared" si="169"/>
        <v>0</v>
      </c>
      <c r="R271" s="109"/>
      <c r="S271" s="109"/>
      <c r="T271" s="109"/>
      <c r="U271" s="109"/>
      <c r="V271" s="89">
        <f t="shared" si="170"/>
        <v>0</v>
      </c>
      <c r="W271" s="109"/>
      <c r="X271" s="109"/>
      <c r="Y271" s="109"/>
      <c r="Z271" s="297"/>
      <c r="AA271" s="298"/>
      <c r="AB271" s="298"/>
      <c r="AC271" s="298"/>
      <c r="AD271" s="298"/>
      <c r="AE271" s="298"/>
      <c r="AF271" s="83"/>
      <c r="AG271" s="83"/>
      <c r="AH271" s="29"/>
      <c r="AI271" s="284"/>
    </row>
    <row r="272" spans="1:35" s="65" customFormat="1" ht="70.5" customHeight="1">
      <c r="A272" s="33">
        <v>16</v>
      </c>
      <c r="B272" s="87" t="s">
        <v>633</v>
      </c>
      <c r="C272" s="1" t="s">
        <v>130</v>
      </c>
      <c r="D272" s="87" t="s">
        <v>597</v>
      </c>
      <c r="E272" s="33" t="s">
        <v>103</v>
      </c>
      <c r="F272" s="33">
        <v>7964941</v>
      </c>
      <c r="G272" s="33" t="s">
        <v>634</v>
      </c>
      <c r="H272" s="1" t="s">
        <v>635</v>
      </c>
      <c r="I272" s="109">
        <v>14702.272999999999</v>
      </c>
      <c r="J272" s="109">
        <v>14702.272999999999</v>
      </c>
      <c r="K272" s="109"/>
      <c r="L272" s="109">
        <f t="shared" si="162"/>
        <v>2402.2729999999992</v>
      </c>
      <c r="M272" s="109">
        <v>12300</v>
      </c>
      <c r="N272" s="109">
        <v>12300</v>
      </c>
      <c r="O272" s="109"/>
      <c r="P272" s="27">
        <f t="shared" si="168"/>
        <v>55</v>
      </c>
      <c r="Q272" s="109">
        <f t="shared" si="169"/>
        <v>55</v>
      </c>
      <c r="R272" s="89"/>
      <c r="S272" s="89">
        <v>55</v>
      </c>
      <c r="T272" s="89"/>
      <c r="U272" s="89"/>
      <c r="V272" s="89">
        <f t="shared" si="170"/>
        <v>0</v>
      </c>
      <c r="W272" s="89"/>
      <c r="X272" s="89"/>
      <c r="Y272" s="89"/>
      <c r="Z272" s="308">
        <f t="shared" ref="Z272:Z281" si="175">20%*P272</f>
        <v>11</v>
      </c>
      <c r="AA272" s="272"/>
      <c r="AB272" s="308">
        <f t="shared" ref="AB272:AB281" si="176">50%*P272</f>
        <v>27.5</v>
      </c>
      <c r="AC272" s="272"/>
      <c r="AD272" s="304">
        <f t="shared" ref="AD272:AD281" si="177">75%*P272</f>
        <v>41.25</v>
      </c>
      <c r="AE272" s="272"/>
      <c r="AF272" s="304">
        <f t="shared" ref="AF272:AF281" si="178">100%*P272</f>
        <v>55</v>
      </c>
      <c r="AG272" s="82"/>
      <c r="AH272" s="29" t="s">
        <v>1019</v>
      </c>
      <c r="AI272" s="284"/>
    </row>
    <row r="273" spans="1:36" s="65" customFormat="1" ht="70.5" customHeight="1">
      <c r="A273" s="33">
        <v>17</v>
      </c>
      <c r="B273" s="87" t="s">
        <v>636</v>
      </c>
      <c r="C273" s="1" t="s">
        <v>130</v>
      </c>
      <c r="D273" s="87" t="s">
        <v>607</v>
      </c>
      <c r="E273" s="33" t="s">
        <v>103</v>
      </c>
      <c r="F273" s="33">
        <v>8135882</v>
      </c>
      <c r="G273" s="33" t="s">
        <v>237</v>
      </c>
      <c r="H273" s="1" t="s">
        <v>637</v>
      </c>
      <c r="I273" s="109">
        <v>4835.6437450000003</v>
      </c>
      <c r="J273" s="109">
        <v>4835.6437450000003</v>
      </c>
      <c r="K273" s="109"/>
      <c r="L273" s="109">
        <f t="shared" si="162"/>
        <v>847.64374500000031</v>
      </c>
      <c r="M273" s="109">
        <v>3988</v>
      </c>
      <c r="N273" s="109">
        <v>3988</v>
      </c>
      <c r="O273" s="109"/>
      <c r="P273" s="27">
        <f t="shared" si="168"/>
        <v>12</v>
      </c>
      <c r="Q273" s="109">
        <f t="shared" si="169"/>
        <v>12</v>
      </c>
      <c r="R273" s="89"/>
      <c r="S273" s="89">
        <v>12</v>
      </c>
      <c r="T273" s="89"/>
      <c r="U273" s="89"/>
      <c r="V273" s="89">
        <f t="shared" si="170"/>
        <v>0</v>
      </c>
      <c r="W273" s="89"/>
      <c r="X273" s="89"/>
      <c r="Y273" s="89"/>
      <c r="Z273" s="308">
        <f t="shared" si="175"/>
        <v>2.4000000000000004</v>
      </c>
      <c r="AA273" s="272"/>
      <c r="AB273" s="308">
        <f t="shared" si="176"/>
        <v>6</v>
      </c>
      <c r="AC273" s="272"/>
      <c r="AD273" s="304">
        <f t="shared" si="177"/>
        <v>9</v>
      </c>
      <c r="AE273" s="272"/>
      <c r="AF273" s="304">
        <f t="shared" si="178"/>
        <v>12</v>
      </c>
      <c r="AG273" s="82"/>
      <c r="AH273" s="29" t="s">
        <v>1019</v>
      </c>
      <c r="AI273" s="284"/>
    </row>
    <row r="274" spans="1:36" s="65" customFormat="1" ht="70.5" customHeight="1">
      <c r="A274" s="33">
        <v>18</v>
      </c>
      <c r="B274" s="87" t="s">
        <v>638</v>
      </c>
      <c r="C274" s="1" t="s">
        <v>130</v>
      </c>
      <c r="D274" s="87" t="s">
        <v>610</v>
      </c>
      <c r="E274" s="33" t="s">
        <v>103</v>
      </c>
      <c r="F274" s="33">
        <v>8128305</v>
      </c>
      <c r="G274" s="33" t="s">
        <v>104</v>
      </c>
      <c r="H274" s="1" t="s">
        <v>639</v>
      </c>
      <c r="I274" s="109">
        <v>5723.0379999999996</v>
      </c>
      <c r="J274" s="109">
        <v>5723.0379999999996</v>
      </c>
      <c r="K274" s="109"/>
      <c r="L274" s="109">
        <f t="shared" si="162"/>
        <v>530.03799999999956</v>
      </c>
      <c r="M274" s="109">
        <v>5193</v>
      </c>
      <c r="N274" s="109">
        <v>5193</v>
      </c>
      <c r="O274" s="109"/>
      <c r="P274" s="27">
        <f t="shared" si="168"/>
        <v>31</v>
      </c>
      <c r="Q274" s="109">
        <f t="shared" si="169"/>
        <v>31</v>
      </c>
      <c r="R274" s="89"/>
      <c r="S274" s="89">
        <v>31</v>
      </c>
      <c r="T274" s="89"/>
      <c r="U274" s="89"/>
      <c r="V274" s="89">
        <f t="shared" si="170"/>
        <v>0</v>
      </c>
      <c r="W274" s="89"/>
      <c r="X274" s="89"/>
      <c r="Y274" s="89"/>
      <c r="Z274" s="308">
        <f t="shared" si="175"/>
        <v>6.2</v>
      </c>
      <c r="AA274" s="272"/>
      <c r="AB274" s="308">
        <f t="shared" si="176"/>
        <v>15.5</v>
      </c>
      <c r="AC274" s="272"/>
      <c r="AD274" s="304">
        <f t="shared" si="177"/>
        <v>23.25</v>
      </c>
      <c r="AE274" s="272"/>
      <c r="AF274" s="304">
        <f t="shared" si="178"/>
        <v>31</v>
      </c>
      <c r="AG274" s="82"/>
      <c r="AH274" s="29" t="s">
        <v>1019</v>
      </c>
      <c r="AI274" s="284"/>
    </row>
    <row r="275" spans="1:36" s="65" customFormat="1" ht="70.5" customHeight="1">
      <c r="A275" s="33">
        <v>19</v>
      </c>
      <c r="B275" s="87" t="s">
        <v>640</v>
      </c>
      <c r="C275" s="1" t="s">
        <v>130</v>
      </c>
      <c r="D275" s="87" t="s">
        <v>610</v>
      </c>
      <c r="E275" s="33" t="s">
        <v>103</v>
      </c>
      <c r="F275" s="33">
        <v>8128304</v>
      </c>
      <c r="G275" s="33" t="s">
        <v>104</v>
      </c>
      <c r="H275" s="1" t="s">
        <v>641</v>
      </c>
      <c r="I275" s="109">
        <v>5954.4250000000002</v>
      </c>
      <c r="J275" s="109">
        <v>5954.4250000000002</v>
      </c>
      <c r="K275" s="109"/>
      <c r="L275" s="109">
        <f t="shared" si="162"/>
        <v>879.42500000000018</v>
      </c>
      <c r="M275" s="109">
        <v>5075</v>
      </c>
      <c r="N275" s="109">
        <v>5075</v>
      </c>
      <c r="O275" s="109"/>
      <c r="P275" s="27">
        <f t="shared" si="168"/>
        <v>38</v>
      </c>
      <c r="Q275" s="109">
        <f t="shared" si="169"/>
        <v>38</v>
      </c>
      <c r="R275" s="89"/>
      <c r="S275" s="89">
        <v>38</v>
      </c>
      <c r="T275" s="89"/>
      <c r="U275" s="89"/>
      <c r="V275" s="89">
        <f t="shared" si="170"/>
        <v>0</v>
      </c>
      <c r="W275" s="89"/>
      <c r="X275" s="89"/>
      <c r="Y275" s="89"/>
      <c r="Z275" s="308">
        <f t="shared" si="175"/>
        <v>7.6000000000000005</v>
      </c>
      <c r="AA275" s="272"/>
      <c r="AB275" s="308">
        <f t="shared" si="176"/>
        <v>19</v>
      </c>
      <c r="AC275" s="272"/>
      <c r="AD275" s="304">
        <f t="shared" si="177"/>
        <v>28.5</v>
      </c>
      <c r="AE275" s="272"/>
      <c r="AF275" s="304">
        <f t="shared" si="178"/>
        <v>38</v>
      </c>
      <c r="AG275" s="82"/>
      <c r="AH275" s="29" t="s">
        <v>1019</v>
      </c>
      <c r="AI275" s="284"/>
    </row>
    <row r="276" spans="1:36" s="65" customFormat="1" ht="70.5" customHeight="1">
      <c r="A276" s="33">
        <v>20</v>
      </c>
      <c r="B276" s="87" t="s">
        <v>642</v>
      </c>
      <c r="C276" s="1" t="s">
        <v>386</v>
      </c>
      <c r="D276" s="87" t="s">
        <v>602</v>
      </c>
      <c r="E276" s="33" t="s">
        <v>103</v>
      </c>
      <c r="F276" s="33">
        <v>8135883</v>
      </c>
      <c r="G276" s="33" t="s">
        <v>643</v>
      </c>
      <c r="H276" s="1" t="s">
        <v>644</v>
      </c>
      <c r="I276" s="109">
        <v>5298.2969999999996</v>
      </c>
      <c r="J276" s="109">
        <v>5298.2969999999996</v>
      </c>
      <c r="K276" s="109"/>
      <c r="L276" s="109">
        <f t="shared" si="162"/>
        <v>1987.2969999999996</v>
      </c>
      <c r="M276" s="109">
        <v>3311</v>
      </c>
      <c r="N276" s="109">
        <v>3311</v>
      </c>
      <c r="O276" s="109"/>
      <c r="P276" s="27">
        <f t="shared" si="168"/>
        <v>15</v>
      </c>
      <c r="Q276" s="109">
        <f t="shared" si="169"/>
        <v>15</v>
      </c>
      <c r="R276" s="89"/>
      <c r="S276" s="89">
        <v>15</v>
      </c>
      <c r="T276" s="89"/>
      <c r="U276" s="89"/>
      <c r="V276" s="89">
        <f t="shared" si="170"/>
        <v>0</v>
      </c>
      <c r="W276" s="89"/>
      <c r="X276" s="89"/>
      <c r="Y276" s="89"/>
      <c r="Z276" s="308">
        <f t="shared" si="175"/>
        <v>3</v>
      </c>
      <c r="AA276" s="272"/>
      <c r="AB276" s="308">
        <f t="shared" si="176"/>
        <v>7.5</v>
      </c>
      <c r="AC276" s="272"/>
      <c r="AD276" s="304">
        <f t="shared" si="177"/>
        <v>11.25</v>
      </c>
      <c r="AE276" s="272"/>
      <c r="AF276" s="304">
        <f t="shared" si="178"/>
        <v>15</v>
      </c>
      <c r="AG276" s="82"/>
      <c r="AH276" s="29" t="s">
        <v>1019</v>
      </c>
      <c r="AI276" s="284"/>
    </row>
    <row r="277" spans="1:36" s="65" customFormat="1" ht="70.5" customHeight="1">
      <c r="A277" s="33">
        <v>21</v>
      </c>
      <c r="B277" s="87" t="s">
        <v>645</v>
      </c>
      <c r="C277" s="1" t="s">
        <v>1088</v>
      </c>
      <c r="D277" s="87" t="s">
        <v>607</v>
      </c>
      <c r="E277" s="33" t="s">
        <v>103</v>
      </c>
      <c r="F277" s="33">
        <v>7862507</v>
      </c>
      <c r="G277" s="33" t="s">
        <v>634</v>
      </c>
      <c r="H277" s="1" t="s">
        <v>646</v>
      </c>
      <c r="I277" s="109">
        <v>20045</v>
      </c>
      <c r="J277" s="109">
        <v>20045</v>
      </c>
      <c r="K277" s="109"/>
      <c r="L277" s="109">
        <f t="shared" si="162"/>
        <v>3910</v>
      </c>
      <c r="M277" s="109">
        <v>16135</v>
      </c>
      <c r="N277" s="109">
        <v>16135</v>
      </c>
      <c r="O277" s="109"/>
      <c r="P277" s="27">
        <f t="shared" si="168"/>
        <v>1314</v>
      </c>
      <c r="Q277" s="109">
        <f t="shared" si="169"/>
        <v>1314</v>
      </c>
      <c r="R277" s="89">
        <v>1314</v>
      </c>
      <c r="S277" s="89"/>
      <c r="T277" s="89"/>
      <c r="U277" s="89"/>
      <c r="V277" s="89">
        <f t="shared" si="170"/>
        <v>0</v>
      </c>
      <c r="W277" s="89"/>
      <c r="X277" s="89"/>
      <c r="Y277" s="89"/>
      <c r="Z277" s="308">
        <f t="shared" si="175"/>
        <v>262.8</v>
      </c>
      <c r="AA277" s="272"/>
      <c r="AB277" s="308">
        <f t="shared" si="176"/>
        <v>657</v>
      </c>
      <c r="AC277" s="272"/>
      <c r="AD277" s="304">
        <f t="shared" si="177"/>
        <v>985.5</v>
      </c>
      <c r="AE277" s="272"/>
      <c r="AF277" s="304">
        <f t="shared" si="178"/>
        <v>1314</v>
      </c>
      <c r="AG277" s="82"/>
      <c r="AH277" s="29" t="s">
        <v>1019</v>
      </c>
      <c r="AI277" s="284"/>
    </row>
    <row r="278" spans="1:36" s="65" customFormat="1" ht="70.5" customHeight="1">
      <c r="A278" s="33">
        <v>22</v>
      </c>
      <c r="B278" s="87" t="s">
        <v>647</v>
      </c>
      <c r="C278" s="1" t="s">
        <v>1088</v>
      </c>
      <c r="D278" s="87" t="s">
        <v>607</v>
      </c>
      <c r="E278" s="33" t="s">
        <v>103</v>
      </c>
      <c r="F278" s="33">
        <v>8092369</v>
      </c>
      <c r="G278" s="33" t="s">
        <v>634</v>
      </c>
      <c r="H278" s="1" t="s">
        <v>648</v>
      </c>
      <c r="I278" s="109">
        <v>12787</v>
      </c>
      <c r="J278" s="109">
        <v>12787</v>
      </c>
      <c r="K278" s="109"/>
      <c r="L278" s="109">
        <f t="shared" si="162"/>
        <v>1082</v>
      </c>
      <c r="M278" s="109">
        <v>11705</v>
      </c>
      <c r="N278" s="109">
        <v>11705</v>
      </c>
      <c r="O278" s="109"/>
      <c r="P278" s="27">
        <f t="shared" si="168"/>
        <v>41</v>
      </c>
      <c r="Q278" s="109">
        <f t="shared" si="169"/>
        <v>41</v>
      </c>
      <c r="R278" s="89">
        <v>41</v>
      </c>
      <c r="S278" s="89"/>
      <c r="T278" s="89"/>
      <c r="U278" s="89"/>
      <c r="V278" s="89">
        <f t="shared" si="170"/>
        <v>0</v>
      </c>
      <c r="W278" s="89"/>
      <c r="X278" s="89"/>
      <c r="Y278" s="89"/>
      <c r="Z278" s="308">
        <f t="shared" si="175"/>
        <v>8.2000000000000011</v>
      </c>
      <c r="AA278" s="272"/>
      <c r="AB278" s="308">
        <f t="shared" si="176"/>
        <v>20.5</v>
      </c>
      <c r="AC278" s="272"/>
      <c r="AD278" s="304">
        <f t="shared" si="177"/>
        <v>30.75</v>
      </c>
      <c r="AE278" s="272"/>
      <c r="AF278" s="304">
        <f t="shared" si="178"/>
        <v>41</v>
      </c>
      <c r="AG278" s="82"/>
      <c r="AH278" s="29" t="s">
        <v>1019</v>
      </c>
      <c r="AI278" s="284"/>
    </row>
    <row r="279" spans="1:36" s="65" customFormat="1" ht="98.1" customHeight="1">
      <c r="A279" s="33">
        <v>23</v>
      </c>
      <c r="B279" s="87" t="s">
        <v>649</v>
      </c>
      <c r="C279" s="1" t="s">
        <v>256</v>
      </c>
      <c r="D279" s="87" t="s">
        <v>607</v>
      </c>
      <c r="E279" s="33" t="s">
        <v>103</v>
      </c>
      <c r="F279" s="33">
        <v>8047572</v>
      </c>
      <c r="G279" s="33" t="s">
        <v>295</v>
      </c>
      <c r="H279" s="1" t="s">
        <v>650</v>
      </c>
      <c r="I279" s="109">
        <v>13368.242</v>
      </c>
      <c r="J279" s="109">
        <v>13368.242</v>
      </c>
      <c r="K279" s="109"/>
      <c r="L279" s="109">
        <f t="shared" si="162"/>
        <v>2939.2420000000002</v>
      </c>
      <c r="M279" s="109">
        <v>10429</v>
      </c>
      <c r="N279" s="109">
        <v>10429</v>
      </c>
      <c r="O279" s="109"/>
      <c r="P279" s="27">
        <f t="shared" si="168"/>
        <v>23</v>
      </c>
      <c r="Q279" s="109">
        <f t="shared" si="169"/>
        <v>23</v>
      </c>
      <c r="R279" s="89"/>
      <c r="S279" s="89"/>
      <c r="T279" s="89">
        <v>23</v>
      </c>
      <c r="U279" s="89"/>
      <c r="V279" s="89">
        <f t="shared" si="170"/>
        <v>0</v>
      </c>
      <c r="W279" s="89"/>
      <c r="X279" s="89"/>
      <c r="Y279" s="89"/>
      <c r="Z279" s="308">
        <f t="shared" si="175"/>
        <v>4.6000000000000005</v>
      </c>
      <c r="AA279" s="272"/>
      <c r="AB279" s="308">
        <f t="shared" si="176"/>
        <v>11.5</v>
      </c>
      <c r="AC279" s="272"/>
      <c r="AD279" s="304">
        <f t="shared" si="177"/>
        <v>17.25</v>
      </c>
      <c r="AE279" s="272"/>
      <c r="AF279" s="304">
        <f t="shared" si="178"/>
        <v>23</v>
      </c>
      <c r="AG279" s="82"/>
      <c r="AH279" s="29" t="s">
        <v>1019</v>
      </c>
      <c r="AI279" s="284"/>
    </row>
    <row r="280" spans="1:36" s="65" customFormat="1" ht="98.1" customHeight="1">
      <c r="A280" s="33">
        <v>24</v>
      </c>
      <c r="B280" s="87" t="s">
        <v>651</v>
      </c>
      <c r="C280" s="1" t="s">
        <v>256</v>
      </c>
      <c r="D280" s="87" t="s">
        <v>607</v>
      </c>
      <c r="E280" s="33" t="s">
        <v>103</v>
      </c>
      <c r="F280" s="33">
        <v>8047571</v>
      </c>
      <c r="G280" s="33" t="s">
        <v>295</v>
      </c>
      <c r="H280" s="1" t="s">
        <v>652</v>
      </c>
      <c r="I280" s="109">
        <v>9336.1020000000008</v>
      </c>
      <c r="J280" s="109">
        <v>9336.1020000000008</v>
      </c>
      <c r="K280" s="109"/>
      <c r="L280" s="109">
        <f t="shared" si="162"/>
        <v>1625.1020000000008</v>
      </c>
      <c r="M280" s="109">
        <v>7711</v>
      </c>
      <c r="N280" s="109">
        <v>7711</v>
      </c>
      <c r="O280" s="109"/>
      <c r="P280" s="27">
        <f t="shared" si="168"/>
        <v>37</v>
      </c>
      <c r="Q280" s="109">
        <f t="shared" si="169"/>
        <v>37</v>
      </c>
      <c r="R280" s="89"/>
      <c r="S280" s="89"/>
      <c r="T280" s="89">
        <v>37</v>
      </c>
      <c r="U280" s="89"/>
      <c r="V280" s="89">
        <f t="shared" si="170"/>
        <v>0</v>
      </c>
      <c r="W280" s="89"/>
      <c r="X280" s="89"/>
      <c r="Y280" s="89"/>
      <c r="Z280" s="308">
        <f t="shared" si="175"/>
        <v>7.4</v>
      </c>
      <c r="AA280" s="272"/>
      <c r="AB280" s="308">
        <f t="shared" si="176"/>
        <v>18.5</v>
      </c>
      <c r="AC280" s="272"/>
      <c r="AD280" s="304">
        <f t="shared" si="177"/>
        <v>27.75</v>
      </c>
      <c r="AE280" s="272"/>
      <c r="AF280" s="304">
        <f t="shared" si="178"/>
        <v>37</v>
      </c>
      <c r="AG280" s="82"/>
      <c r="AH280" s="29" t="s">
        <v>1019</v>
      </c>
      <c r="AI280" s="284"/>
    </row>
    <row r="281" spans="1:36" s="65" customFormat="1" ht="98.1" customHeight="1">
      <c r="A281" s="33">
        <v>25</v>
      </c>
      <c r="B281" s="87" t="s">
        <v>653</v>
      </c>
      <c r="C281" s="1" t="s">
        <v>256</v>
      </c>
      <c r="D281" s="87" t="s">
        <v>602</v>
      </c>
      <c r="E281" s="33" t="s">
        <v>103</v>
      </c>
      <c r="F281" s="33">
        <v>8020573</v>
      </c>
      <c r="G281" s="33" t="s">
        <v>295</v>
      </c>
      <c r="H281" s="1" t="s">
        <v>654</v>
      </c>
      <c r="I281" s="109">
        <v>14065</v>
      </c>
      <c r="J281" s="109">
        <v>14065</v>
      </c>
      <c r="K281" s="109"/>
      <c r="L281" s="109">
        <f t="shared" si="162"/>
        <v>2214</v>
      </c>
      <c r="M281" s="109">
        <v>11851</v>
      </c>
      <c r="N281" s="109">
        <v>11851</v>
      </c>
      <c r="O281" s="109"/>
      <c r="P281" s="27">
        <f t="shared" si="168"/>
        <v>27</v>
      </c>
      <c r="Q281" s="109">
        <f t="shared" si="169"/>
        <v>27</v>
      </c>
      <c r="R281" s="89"/>
      <c r="S281" s="89"/>
      <c r="T281" s="89">
        <v>27</v>
      </c>
      <c r="U281" s="89"/>
      <c r="V281" s="89">
        <f t="shared" si="170"/>
        <v>0</v>
      </c>
      <c r="W281" s="89"/>
      <c r="X281" s="89"/>
      <c r="Y281" s="89"/>
      <c r="Z281" s="308">
        <f t="shared" si="175"/>
        <v>5.4</v>
      </c>
      <c r="AA281" s="272"/>
      <c r="AB281" s="308">
        <f t="shared" si="176"/>
        <v>13.5</v>
      </c>
      <c r="AC281" s="272"/>
      <c r="AD281" s="304">
        <f t="shared" si="177"/>
        <v>20.25</v>
      </c>
      <c r="AE281" s="272"/>
      <c r="AF281" s="304">
        <f t="shared" si="178"/>
        <v>27</v>
      </c>
      <c r="AG281" s="82"/>
      <c r="AH281" s="29" t="s">
        <v>1019</v>
      </c>
      <c r="AI281" s="284"/>
    </row>
    <row r="282" spans="1:36" s="65" customFormat="1" ht="36.6" hidden="1" customHeight="1">
      <c r="A282" s="33"/>
      <c r="B282" s="172" t="s">
        <v>86</v>
      </c>
      <c r="C282" s="1"/>
      <c r="D282" s="87"/>
      <c r="E282" s="201"/>
      <c r="F282" s="33"/>
      <c r="G282" s="33"/>
      <c r="H282" s="1"/>
      <c r="I282" s="89"/>
      <c r="J282" s="89"/>
      <c r="K282" s="89"/>
      <c r="L282" s="109"/>
      <c r="M282" s="89"/>
      <c r="N282" s="89"/>
      <c r="O282" s="89"/>
      <c r="P282" s="27">
        <f t="shared" si="168"/>
        <v>0</v>
      </c>
      <c r="Q282" s="109">
        <f t="shared" si="169"/>
        <v>0</v>
      </c>
      <c r="R282" s="89"/>
      <c r="S282" s="89"/>
      <c r="T282" s="89"/>
      <c r="U282" s="89"/>
      <c r="V282" s="89">
        <f t="shared" si="170"/>
        <v>0</v>
      </c>
      <c r="W282" s="89"/>
      <c r="X282" s="89"/>
      <c r="Y282" s="89"/>
      <c r="Z282" s="271"/>
      <c r="AA282" s="273"/>
      <c r="AB282" s="273"/>
      <c r="AC282" s="273"/>
      <c r="AD282" s="273"/>
      <c r="AE282" s="273"/>
      <c r="AF282" s="82"/>
      <c r="AG282" s="82"/>
      <c r="AH282" s="29"/>
      <c r="AI282" s="284"/>
    </row>
    <row r="283" spans="1:36" s="68" customFormat="1" ht="62.4" customHeight="1">
      <c r="A283" s="22" t="s">
        <v>655</v>
      </c>
      <c r="B283" s="21" t="s">
        <v>656</v>
      </c>
      <c r="C283" s="22"/>
      <c r="D283" s="39"/>
      <c r="E283" s="40"/>
      <c r="F283" s="40"/>
      <c r="G283" s="40"/>
      <c r="H283" s="45"/>
      <c r="I283" s="24">
        <f>SUM(I284:I310)</f>
        <v>325531.39392200002</v>
      </c>
      <c r="J283" s="24">
        <f t="shared" ref="J283:Y283" si="179">SUM(J284:J310)</f>
        <v>325531.39392200002</v>
      </c>
      <c r="K283" s="24">
        <f t="shared" si="179"/>
        <v>0</v>
      </c>
      <c r="L283" s="24">
        <f t="shared" si="179"/>
        <v>54111.393922000017</v>
      </c>
      <c r="M283" s="24">
        <f t="shared" si="179"/>
        <v>271420</v>
      </c>
      <c r="N283" s="24">
        <f t="shared" si="179"/>
        <v>271420</v>
      </c>
      <c r="O283" s="24">
        <f t="shared" si="179"/>
        <v>0</v>
      </c>
      <c r="P283" s="24">
        <f t="shared" si="179"/>
        <v>52169.100000000006</v>
      </c>
      <c r="Q283" s="24">
        <f t="shared" si="179"/>
        <v>52169.100000000006</v>
      </c>
      <c r="R283" s="24">
        <f t="shared" si="179"/>
        <v>17387.100000000002</v>
      </c>
      <c r="S283" s="24">
        <f t="shared" si="179"/>
        <v>11779</v>
      </c>
      <c r="T283" s="24">
        <f t="shared" si="179"/>
        <v>23003</v>
      </c>
      <c r="U283" s="24">
        <f t="shared" si="179"/>
        <v>0</v>
      </c>
      <c r="V283" s="24">
        <f t="shared" si="179"/>
        <v>0</v>
      </c>
      <c r="W283" s="24">
        <f t="shared" si="179"/>
        <v>0</v>
      </c>
      <c r="X283" s="24">
        <f t="shared" si="179"/>
        <v>0</v>
      </c>
      <c r="Y283" s="24">
        <f t="shared" si="179"/>
        <v>0</v>
      </c>
      <c r="Z283" s="303">
        <f t="shared" ref="Z283" si="180">20%*P283</f>
        <v>10433.820000000002</v>
      </c>
      <c r="AA283" s="299"/>
      <c r="AB283" s="303">
        <f t="shared" ref="AB283" si="181">50%*P283</f>
        <v>26084.550000000003</v>
      </c>
      <c r="AC283" s="299"/>
      <c r="AD283" s="306">
        <f t="shared" ref="AD283" si="182">75%*P283</f>
        <v>39126.825000000004</v>
      </c>
      <c r="AE283" s="299"/>
      <c r="AF283" s="306">
        <f t="shared" ref="AF283" si="183">100%*P283</f>
        <v>52169.100000000006</v>
      </c>
      <c r="AG283" s="83">
        <v>0.98860000000000003</v>
      </c>
      <c r="AH283" s="38"/>
      <c r="AI283" s="286"/>
      <c r="AJ283" s="286"/>
    </row>
    <row r="284" spans="1:36" s="65" customFormat="1" ht="39.6" customHeight="1">
      <c r="A284" s="22" t="s">
        <v>17</v>
      </c>
      <c r="B284" s="51" t="s">
        <v>32</v>
      </c>
      <c r="C284" s="1"/>
      <c r="D284" s="87"/>
      <c r="E284" s="33"/>
      <c r="F284" s="33"/>
      <c r="G284" s="31"/>
      <c r="H284" s="31"/>
      <c r="I284" s="143"/>
      <c r="J284" s="143"/>
      <c r="K284" s="143"/>
      <c r="L284" s="109"/>
      <c r="M284" s="109"/>
      <c r="N284" s="109"/>
      <c r="O284" s="109"/>
      <c r="P284" s="24"/>
      <c r="Q284" s="109"/>
      <c r="R284" s="89"/>
      <c r="S284" s="89"/>
      <c r="T284" s="89"/>
      <c r="U284" s="89"/>
      <c r="V284" s="89"/>
      <c r="W284" s="89"/>
      <c r="X284" s="89"/>
      <c r="Y284" s="89"/>
      <c r="Z284" s="271"/>
      <c r="AA284" s="273"/>
      <c r="AB284" s="273"/>
      <c r="AC284" s="273"/>
      <c r="AD284" s="273"/>
      <c r="AE284" s="273"/>
      <c r="AF284" s="82"/>
      <c r="AG284" s="82"/>
      <c r="AH284" s="29"/>
      <c r="AI284" s="284"/>
    </row>
    <row r="285" spans="1:36" s="65" customFormat="1" ht="101.4" customHeight="1">
      <c r="A285" s="33">
        <v>1</v>
      </c>
      <c r="B285" s="203" t="s">
        <v>657</v>
      </c>
      <c r="C285" s="33" t="s">
        <v>1088</v>
      </c>
      <c r="D285" s="203" t="s">
        <v>658</v>
      </c>
      <c r="E285" s="204" t="s">
        <v>103</v>
      </c>
      <c r="F285" s="192" t="s">
        <v>659</v>
      </c>
      <c r="G285" s="193" t="s">
        <v>237</v>
      </c>
      <c r="H285" s="194" t="s">
        <v>660</v>
      </c>
      <c r="I285" s="109">
        <v>19819</v>
      </c>
      <c r="J285" s="109">
        <v>19819</v>
      </c>
      <c r="K285" s="109"/>
      <c r="L285" s="109">
        <v>19319</v>
      </c>
      <c r="M285" s="109">
        <v>500</v>
      </c>
      <c r="N285" s="109">
        <v>500</v>
      </c>
      <c r="O285" s="109"/>
      <c r="P285" s="24">
        <f>Q285+V285</f>
        <v>17387.100000000002</v>
      </c>
      <c r="Q285" s="109">
        <f>SUM(R285:U285)</f>
        <v>17387.100000000002</v>
      </c>
      <c r="R285" s="109">
        <v>17387.100000000002</v>
      </c>
      <c r="S285" s="109"/>
      <c r="T285" s="24"/>
      <c r="U285" s="24"/>
      <c r="V285" s="24">
        <f>SUM(W285:Y285)</f>
        <v>0</v>
      </c>
      <c r="W285" s="24"/>
      <c r="X285" s="24"/>
      <c r="Y285" s="24"/>
      <c r="Z285" s="308">
        <f t="shared" ref="Z285" si="184">20%*P285</f>
        <v>3477.4200000000005</v>
      </c>
      <c r="AA285" s="272"/>
      <c r="AB285" s="308">
        <f t="shared" ref="AB285" si="185">50%*P285</f>
        <v>8693.5500000000011</v>
      </c>
      <c r="AC285" s="272"/>
      <c r="AD285" s="304">
        <f t="shared" ref="AD285" si="186">75%*P285</f>
        <v>13040.325000000001</v>
      </c>
      <c r="AE285" s="272"/>
      <c r="AF285" s="304">
        <f t="shared" ref="AF285" si="187">100%*P285</f>
        <v>17387.100000000002</v>
      </c>
      <c r="AG285" s="82"/>
      <c r="AH285" s="29" t="s">
        <v>1019</v>
      </c>
      <c r="AI285" s="284"/>
    </row>
    <row r="286" spans="1:36" s="65" customFormat="1" ht="39.6" customHeight="1">
      <c r="A286" s="22" t="s">
        <v>90</v>
      </c>
      <c r="B286" s="51" t="s">
        <v>239</v>
      </c>
      <c r="C286" s="1"/>
      <c r="D286" s="87"/>
      <c r="E286" s="33"/>
      <c r="F286" s="33"/>
      <c r="G286" s="31"/>
      <c r="H286" s="31"/>
      <c r="I286" s="143"/>
      <c r="J286" s="143"/>
      <c r="K286" s="143"/>
      <c r="L286" s="109">
        <f>J286-N286</f>
        <v>0</v>
      </c>
      <c r="M286" s="109"/>
      <c r="N286" s="109"/>
      <c r="O286" s="109"/>
      <c r="P286" s="24">
        <f t="shared" ref="P286:P310" si="188">Q286+V286</f>
        <v>0</v>
      </c>
      <c r="Q286" s="109">
        <f t="shared" ref="Q286:Q310" si="189">SUM(R286:U286)</f>
        <v>0</v>
      </c>
      <c r="R286" s="89"/>
      <c r="S286" s="89"/>
      <c r="T286" s="89"/>
      <c r="U286" s="89"/>
      <c r="V286" s="89"/>
      <c r="W286" s="89"/>
      <c r="X286" s="89"/>
      <c r="Y286" s="89"/>
      <c r="Z286" s="271"/>
      <c r="AA286" s="273"/>
      <c r="AB286" s="273"/>
      <c r="AC286" s="273"/>
      <c r="AD286" s="273"/>
      <c r="AE286" s="273"/>
      <c r="AF286" s="82"/>
      <c r="AG286" s="82"/>
      <c r="AH286" s="29"/>
      <c r="AI286" s="284"/>
    </row>
    <row r="287" spans="1:36" s="65" customFormat="1" ht="109.5" customHeight="1">
      <c r="A287" s="33">
        <v>2</v>
      </c>
      <c r="B287" s="87" t="s">
        <v>661</v>
      </c>
      <c r="C287" s="1" t="s">
        <v>256</v>
      </c>
      <c r="D287" s="87" t="s">
        <v>662</v>
      </c>
      <c r="E287" s="205" t="s">
        <v>103</v>
      </c>
      <c r="F287" s="206">
        <v>8041696</v>
      </c>
      <c r="G287" s="33" t="s">
        <v>152</v>
      </c>
      <c r="H287" s="205" t="s">
        <v>663</v>
      </c>
      <c r="I287" s="207">
        <v>14940.402483999998</v>
      </c>
      <c r="J287" s="207">
        <v>14940.402483999998</v>
      </c>
      <c r="K287" s="207"/>
      <c r="L287" s="109">
        <f>J287-N287</f>
        <v>1930.4024839999984</v>
      </c>
      <c r="M287" s="208">
        <v>13010</v>
      </c>
      <c r="N287" s="208">
        <v>13010</v>
      </c>
      <c r="O287" s="208"/>
      <c r="P287" s="24">
        <f t="shared" si="188"/>
        <v>1930</v>
      </c>
      <c r="Q287" s="109">
        <f t="shared" si="189"/>
        <v>1930</v>
      </c>
      <c r="R287" s="89"/>
      <c r="S287" s="89"/>
      <c r="T287" s="208">
        <v>1930</v>
      </c>
      <c r="U287" s="208"/>
      <c r="V287" s="208"/>
      <c r="W287" s="208"/>
      <c r="X287" s="208"/>
      <c r="Y287" s="208"/>
      <c r="Z287" s="308">
        <f t="shared" ref="Z287:Z290" si="190">20%*P287</f>
        <v>386</v>
      </c>
      <c r="AA287" s="272"/>
      <c r="AB287" s="308">
        <f t="shared" ref="AB287:AB290" si="191">50%*P287</f>
        <v>965</v>
      </c>
      <c r="AC287" s="272"/>
      <c r="AD287" s="304">
        <f t="shared" ref="AD287:AD290" si="192">75%*P287</f>
        <v>1447.5</v>
      </c>
      <c r="AE287" s="272"/>
      <c r="AF287" s="304">
        <f t="shared" ref="AF287:AF290" si="193">100%*P287</f>
        <v>1930</v>
      </c>
      <c r="AG287" s="82"/>
      <c r="AH287" s="29" t="s">
        <v>1019</v>
      </c>
      <c r="AI287" s="284"/>
    </row>
    <row r="288" spans="1:36" s="65" customFormat="1" ht="109.5" customHeight="1">
      <c r="A288" s="33">
        <v>3</v>
      </c>
      <c r="B288" s="87" t="s">
        <v>664</v>
      </c>
      <c r="C288" s="1" t="s">
        <v>256</v>
      </c>
      <c r="D288" s="87" t="s">
        <v>662</v>
      </c>
      <c r="E288" s="205" t="s">
        <v>103</v>
      </c>
      <c r="F288" s="206">
        <v>8114197</v>
      </c>
      <c r="G288" s="33" t="s">
        <v>237</v>
      </c>
      <c r="H288" s="205" t="s">
        <v>665</v>
      </c>
      <c r="I288" s="207">
        <v>14366.863783000001</v>
      </c>
      <c r="J288" s="207">
        <v>14366.863783000001</v>
      </c>
      <c r="K288" s="207"/>
      <c r="L288" s="109">
        <f>J288-N288</f>
        <v>1436.8637830000007</v>
      </c>
      <c r="M288" s="208">
        <v>12930</v>
      </c>
      <c r="N288" s="208">
        <v>12930</v>
      </c>
      <c r="O288" s="208"/>
      <c r="P288" s="24">
        <f t="shared" si="188"/>
        <v>1436</v>
      </c>
      <c r="Q288" s="109">
        <f t="shared" si="189"/>
        <v>1436</v>
      </c>
      <c r="R288" s="89"/>
      <c r="S288" s="89"/>
      <c r="T288" s="208">
        <v>1436</v>
      </c>
      <c r="U288" s="208"/>
      <c r="V288" s="208"/>
      <c r="W288" s="208"/>
      <c r="X288" s="208"/>
      <c r="Y288" s="208"/>
      <c r="Z288" s="308">
        <f t="shared" si="190"/>
        <v>287.2</v>
      </c>
      <c r="AA288" s="272"/>
      <c r="AB288" s="308">
        <f t="shared" si="191"/>
        <v>718</v>
      </c>
      <c r="AC288" s="272"/>
      <c r="AD288" s="304">
        <f t="shared" si="192"/>
        <v>1077</v>
      </c>
      <c r="AE288" s="272"/>
      <c r="AF288" s="304">
        <f t="shared" si="193"/>
        <v>1436</v>
      </c>
      <c r="AG288" s="82"/>
      <c r="AH288" s="29" t="s">
        <v>1019</v>
      </c>
      <c r="AI288" s="284"/>
    </row>
    <row r="289" spans="1:35" s="65" customFormat="1" ht="109.5" customHeight="1">
      <c r="A289" s="33">
        <v>4</v>
      </c>
      <c r="B289" s="87" t="s">
        <v>666</v>
      </c>
      <c r="C289" s="1" t="s">
        <v>256</v>
      </c>
      <c r="D289" s="87" t="s">
        <v>667</v>
      </c>
      <c r="E289" s="205" t="s">
        <v>103</v>
      </c>
      <c r="F289" s="206">
        <v>8100781</v>
      </c>
      <c r="G289" s="33" t="s">
        <v>237</v>
      </c>
      <c r="H289" s="205" t="s">
        <v>668</v>
      </c>
      <c r="I289" s="207">
        <v>13452.575999999999</v>
      </c>
      <c r="J289" s="207">
        <v>13452.575999999999</v>
      </c>
      <c r="K289" s="207"/>
      <c r="L289" s="109">
        <f>J289-N289</f>
        <v>1152.5759999999991</v>
      </c>
      <c r="M289" s="208">
        <v>12300</v>
      </c>
      <c r="N289" s="208">
        <v>12300</v>
      </c>
      <c r="O289" s="208"/>
      <c r="P289" s="24">
        <f t="shared" si="188"/>
        <v>1152</v>
      </c>
      <c r="Q289" s="109">
        <f t="shared" si="189"/>
        <v>1152</v>
      </c>
      <c r="R289" s="89"/>
      <c r="S289" s="89"/>
      <c r="T289" s="208">
        <v>1152</v>
      </c>
      <c r="U289" s="208"/>
      <c r="V289" s="208"/>
      <c r="W289" s="208"/>
      <c r="X289" s="208"/>
      <c r="Y289" s="208"/>
      <c r="Z289" s="308">
        <f t="shared" si="190"/>
        <v>230.4</v>
      </c>
      <c r="AA289" s="272"/>
      <c r="AB289" s="308">
        <f t="shared" si="191"/>
        <v>576</v>
      </c>
      <c r="AC289" s="272"/>
      <c r="AD289" s="304">
        <f t="shared" si="192"/>
        <v>864</v>
      </c>
      <c r="AE289" s="272"/>
      <c r="AF289" s="304">
        <f t="shared" si="193"/>
        <v>1152</v>
      </c>
      <c r="AG289" s="82"/>
      <c r="AH289" s="29" t="s">
        <v>1019</v>
      </c>
      <c r="AI289" s="284"/>
    </row>
    <row r="290" spans="1:35" s="65" customFormat="1" ht="109.5" customHeight="1">
      <c r="A290" s="33">
        <v>5</v>
      </c>
      <c r="B290" s="87" t="s">
        <v>669</v>
      </c>
      <c r="C290" s="1" t="s">
        <v>256</v>
      </c>
      <c r="D290" s="87" t="s">
        <v>670</v>
      </c>
      <c r="E290" s="205" t="s">
        <v>103</v>
      </c>
      <c r="F290" s="206">
        <v>8109986</v>
      </c>
      <c r="G290" s="33" t="s">
        <v>237</v>
      </c>
      <c r="H290" s="205" t="s">
        <v>671</v>
      </c>
      <c r="I290" s="207">
        <v>14489.763999999999</v>
      </c>
      <c r="J290" s="207">
        <v>14489.763999999999</v>
      </c>
      <c r="K290" s="207"/>
      <c r="L290" s="109">
        <f>J290-N290</f>
        <v>1559.7639999999992</v>
      </c>
      <c r="M290" s="208">
        <v>12930</v>
      </c>
      <c r="N290" s="208">
        <v>12930</v>
      </c>
      <c r="O290" s="208"/>
      <c r="P290" s="24">
        <f t="shared" si="188"/>
        <v>1559</v>
      </c>
      <c r="Q290" s="109">
        <f t="shared" si="189"/>
        <v>1559</v>
      </c>
      <c r="R290" s="89"/>
      <c r="S290" s="89"/>
      <c r="T290" s="208">
        <v>1559</v>
      </c>
      <c r="U290" s="208"/>
      <c r="V290" s="208"/>
      <c r="W290" s="208"/>
      <c r="X290" s="208"/>
      <c r="Y290" s="208"/>
      <c r="Z290" s="308">
        <f t="shared" si="190"/>
        <v>311.8</v>
      </c>
      <c r="AA290" s="272"/>
      <c r="AB290" s="308">
        <f t="shared" si="191"/>
        <v>779.5</v>
      </c>
      <c r="AC290" s="272"/>
      <c r="AD290" s="304">
        <f t="shared" si="192"/>
        <v>1169.25</v>
      </c>
      <c r="AE290" s="272"/>
      <c r="AF290" s="304">
        <f t="shared" si="193"/>
        <v>1559</v>
      </c>
      <c r="AG290" s="82"/>
      <c r="AH290" s="29" t="s">
        <v>1019</v>
      </c>
      <c r="AI290" s="284"/>
    </row>
    <row r="291" spans="1:35" s="65" customFormat="1" ht="34.5" customHeight="1">
      <c r="A291" s="22" t="s">
        <v>111</v>
      </c>
      <c r="B291" s="51" t="s">
        <v>319</v>
      </c>
      <c r="C291" s="1"/>
      <c r="D291" s="87"/>
      <c r="E291" s="33"/>
      <c r="F291" s="33"/>
      <c r="G291" s="33"/>
      <c r="H291" s="1"/>
      <c r="I291" s="109"/>
      <c r="J291" s="109"/>
      <c r="K291" s="109"/>
      <c r="L291" s="109">
        <f t="shared" si="162"/>
        <v>0</v>
      </c>
      <c r="M291" s="109"/>
      <c r="N291" s="109"/>
      <c r="O291" s="109"/>
      <c r="P291" s="24">
        <f t="shared" si="188"/>
        <v>0</v>
      </c>
      <c r="Q291" s="109">
        <f t="shared" si="189"/>
        <v>0</v>
      </c>
      <c r="R291" s="89"/>
      <c r="S291" s="89"/>
      <c r="T291" s="89"/>
      <c r="U291" s="89"/>
      <c r="V291" s="89"/>
      <c r="W291" s="89"/>
      <c r="X291" s="89"/>
      <c r="Y291" s="89"/>
      <c r="Z291" s="271"/>
      <c r="AA291" s="273"/>
      <c r="AB291" s="273"/>
      <c r="AC291" s="273"/>
      <c r="AD291" s="273"/>
      <c r="AE291" s="273"/>
      <c r="AF291" s="82"/>
      <c r="AG291" s="82"/>
      <c r="AH291" s="29"/>
      <c r="AI291" s="284"/>
    </row>
    <row r="292" spans="1:35" s="65" customFormat="1" ht="46.8">
      <c r="A292" s="33">
        <v>6</v>
      </c>
      <c r="B292" s="87" t="s">
        <v>672</v>
      </c>
      <c r="C292" s="1" t="s">
        <v>130</v>
      </c>
      <c r="D292" s="87" t="s">
        <v>673</v>
      </c>
      <c r="E292" s="205" t="s">
        <v>103</v>
      </c>
      <c r="F292" s="206">
        <v>8106128</v>
      </c>
      <c r="G292" s="206" t="s">
        <v>674</v>
      </c>
      <c r="H292" s="205" t="s">
        <v>675</v>
      </c>
      <c r="I292" s="207">
        <v>6947.3585149999999</v>
      </c>
      <c r="J292" s="207">
        <v>6947.3585149999999</v>
      </c>
      <c r="K292" s="207"/>
      <c r="L292" s="109">
        <f t="shared" si="162"/>
        <v>707.3585149999999</v>
      </c>
      <c r="M292" s="207">
        <v>6240</v>
      </c>
      <c r="N292" s="207">
        <v>6240</v>
      </c>
      <c r="O292" s="207"/>
      <c r="P292" s="24">
        <f t="shared" si="188"/>
        <v>707</v>
      </c>
      <c r="Q292" s="109">
        <f t="shared" si="189"/>
        <v>707</v>
      </c>
      <c r="R292" s="89"/>
      <c r="S292" s="208">
        <v>707</v>
      </c>
      <c r="T292" s="89"/>
      <c r="U292" s="89"/>
      <c r="V292" s="89"/>
      <c r="W292" s="89"/>
      <c r="X292" s="89"/>
      <c r="Y292" s="89"/>
      <c r="Z292" s="308">
        <f t="shared" ref="Z292:Z306" si="194">20%*P292</f>
        <v>141.4</v>
      </c>
      <c r="AA292" s="272"/>
      <c r="AB292" s="308">
        <f t="shared" ref="AB292:AB306" si="195">50%*P292</f>
        <v>353.5</v>
      </c>
      <c r="AC292" s="272"/>
      <c r="AD292" s="304">
        <f t="shared" ref="AD292:AD306" si="196">75%*P292</f>
        <v>530.25</v>
      </c>
      <c r="AE292" s="272"/>
      <c r="AF292" s="304">
        <f t="shared" ref="AF292:AF306" si="197">100%*P292</f>
        <v>707</v>
      </c>
      <c r="AG292" s="82"/>
      <c r="AH292" s="29" t="s">
        <v>1019</v>
      </c>
      <c r="AI292" s="284"/>
    </row>
    <row r="293" spans="1:35" s="65" customFormat="1" ht="46.8">
      <c r="A293" s="33">
        <v>7</v>
      </c>
      <c r="B293" s="87" t="s">
        <v>676</v>
      </c>
      <c r="C293" s="1" t="s">
        <v>130</v>
      </c>
      <c r="D293" s="87" t="s">
        <v>677</v>
      </c>
      <c r="E293" s="205" t="s">
        <v>103</v>
      </c>
      <c r="F293" s="206">
        <v>8111855</v>
      </c>
      <c r="G293" s="206" t="s">
        <v>678</v>
      </c>
      <c r="H293" s="205" t="s">
        <v>679</v>
      </c>
      <c r="I293" s="207">
        <v>2620</v>
      </c>
      <c r="J293" s="209">
        <v>2620</v>
      </c>
      <c r="K293" s="209"/>
      <c r="L293" s="109">
        <f t="shared" si="162"/>
        <v>790</v>
      </c>
      <c r="M293" s="207">
        <v>1830</v>
      </c>
      <c r="N293" s="207">
        <v>1830</v>
      </c>
      <c r="O293" s="207"/>
      <c r="P293" s="24">
        <f t="shared" si="188"/>
        <v>790</v>
      </c>
      <c r="Q293" s="109">
        <f t="shared" si="189"/>
        <v>790</v>
      </c>
      <c r="R293" s="89"/>
      <c r="S293" s="208">
        <v>790</v>
      </c>
      <c r="T293" s="89"/>
      <c r="U293" s="89"/>
      <c r="V293" s="89"/>
      <c r="W293" s="89"/>
      <c r="X293" s="89"/>
      <c r="Y293" s="89"/>
      <c r="Z293" s="308">
        <f t="shared" si="194"/>
        <v>158</v>
      </c>
      <c r="AA293" s="272"/>
      <c r="AB293" s="308">
        <f t="shared" si="195"/>
        <v>395</v>
      </c>
      <c r="AC293" s="272"/>
      <c r="AD293" s="304">
        <f t="shared" si="196"/>
        <v>592.5</v>
      </c>
      <c r="AE293" s="272"/>
      <c r="AF293" s="304">
        <f t="shared" si="197"/>
        <v>790</v>
      </c>
      <c r="AG293" s="82"/>
      <c r="AH293" s="29" t="s">
        <v>1019</v>
      </c>
      <c r="AI293" s="284"/>
    </row>
    <row r="294" spans="1:35" s="65" customFormat="1" ht="109.5" customHeight="1">
      <c r="A294" s="33">
        <v>8</v>
      </c>
      <c r="B294" s="87" t="s">
        <v>680</v>
      </c>
      <c r="C294" s="1" t="s">
        <v>623</v>
      </c>
      <c r="D294" s="87" t="s">
        <v>667</v>
      </c>
      <c r="E294" s="205" t="s">
        <v>103</v>
      </c>
      <c r="F294" s="206">
        <v>8082382</v>
      </c>
      <c r="G294" s="33" t="s">
        <v>329</v>
      </c>
      <c r="H294" s="205" t="s">
        <v>681</v>
      </c>
      <c r="I294" s="207">
        <v>1016.5359999999999</v>
      </c>
      <c r="J294" s="207">
        <v>1016.5359999999999</v>
      </c>
      <c r="K294" s="207"/>
      <c r="L294" s="109">
        <f t="shared" si="162"/>
        <v>66.535999999999945</v>
      </c>
      <c r="M294" s="208">
        <v>950</v>
      </c>
      <c r="N294" s="208">
        <v>950</v>
      </c>
      <c r="O294" s="208"/>
      <c r="P294" s="24">
        <f t="shared" si="188"/>
        <v>66</v>
      </c>
      <c r="Q294" s="109">
        <f t="shared" si="189"/>
        <v>66</v>
      </c>
      <c r="R294" s="89"/>
      <c r="S294" s="89">
        <v>66</v>
      </c>
      <c r="T294" s="208"/>
      <c r="U294" s="208"/>
      <c r="V294" s="208"/>
      <c r="W294" s="208"/>
      <c r="X294" s="208"/>
      <c r="Y294" s="208"/>
      <c r="Z294" s="308">
        <f t="shared" si="194"/>
        <v>13.200000000000001</v>
      </c>
      <c r="AA294" s="272"/>
      <c r="AB294" s="308">
        <f t="shared" si="195"/>
        <v>33</v>
      </c>
      <c r="AC294" s="272"/>
      <c r="AD294" s="304">
        <f t="shared" si="196"/>
        <v>49.5</v>
      </c>
      <c r="AE294" s="272"/>
      <c r="AF294" s="304">
        <f t="shared" si="197"/>
        <v>66</v>
      </c>
      <c r="AG294" s="82"/>
      <c r="AH294" s="29" t="s">
        <v>1019</v>
      </c>
      <c r="AI294" s="284"/>
    </row>
    <row r="295" spans="1:35" s="65" customFormat="1" ht="62.4">
      <c r="A295" s="33">
        <v>9</v>
      </c>
      <c r="B295" s="87" t="s">
        <v>682</v>
      </c>
      <c r="C295" s="1" t="s">
        <v>130</v>
      </c>
      <c r="D295" s="87" t="s">
        <v>670</v>
      </c>
      <c r="E295" s="205" t="s">
        <v>103</v>
      </c>
      <c r="F295" s="206">
        <v>8043080</v>
      </c>
      <c r="G295" s="206" t="s">
        <v>329</v>
      </c>
      <c r="H295" s="205" t="s">
        <v>683</v>
      </c>
      <c r="I295" s="207">
        <v>14894.642315999999</v>
      </c>
      <c r="J295" s="207">
        <v>14894.642315999999</v>
      </c>
      <c r="K295" s="207"/>
      <c r="L295" s="109">
        <f t="shared" si="162"/>
        <v>214.64231599999948</v>
      </c>
      <c r="M295" s="210">
        <v>14680</v>
      </c>
      <c r="N295" s="210">
        <v>14680</v>
      </c>
      <c r="O295" s="210"/>
      <c r="P295" s="24">
        <f t="shared" si="188"/>
        <v>214</v>
      </c>
      <c r="Q295" s="109">
        <f t="shared" si="189"/>
        <v>214</v>
      </c>
      <c r="R295" s="89"/>
      <c r="S295" s="208">
        <v>214</v>
      </c>
      <c r="T295" s="89"/>
      <c r="U295" s="89"/>
      <c r="V295" s="89"/>
      <c r="W295" s="89"/>
      <c r="X295" s="89"/>
      <c r="Y295" s="89"/>
      <c r="Z295" s="308">
        <f t="shared" si="194"/>
        <v>42.800000000000004</v>
      </c>
      <c r="AA295" s="272"/>
      <c r="AB295" s="308">
        <f t="shared" si="195"/>
        <v>107</v>
      </c>
      <c r="AC295" s="272"/>
      <c r="AD295" s="304">
        <f t="shared" si="196"/>
        <v>160.5</v>
      </c>
      <c r="AE295" s="272"/>
      <c r="AF295" s="304">
        <f t="shared" si="197"/>
        <v>214</v>
      </c>
      <c r="AG295" s="82"/>
      <c r="AH295" s="29" t="s">
        <v>1019</v>
      </c>
      <c r="AI295" s="284"/>
    </row>
    <row r="296" spans="1:35" s="65" customFormat="1" ht="74.099999999999994" customHeight="1">
      <c r="A296" s="33">
        <v>10</v>
      </c>
      <c r="B296" s="87" t="s">
        <v>684</v>
      </c>
      <c r="C296" s="1" t="s">
        <v>130</v>
      </c>
      <c r="D296" s="87" t="s">
        <v>670</v>
      </c>
      <c r="E296" s="205" t="s">
        <v>103</v>
      </c>
      <c r="F296" s="206">
        <v>8044208</v>
      </c>
      <c r="G296" s="206" t="s">
        <v>329</v>
      </c>
      <c r="H296" s="205" t="s">
        <v>685</v>
      </c>
      <c r="I296" s="207">
        <v>20003.615646999999</v>
      </c>
      <c r="J296" s="207">
        <v>20003.615646999999</v>
      </c>
      <c r="K296" s="207"/>
      <c r="L296" s="109">
        <f t="shared" si="162"/>
        <v>1523.6156469999987</v>
      </c>
      <c r="M296" s="210">
        <v>18480</v>
      </c>
      <c r="N296" s="210">
        <v>18480</v>
      </c>
      <c r="O296" s="210"/>
      <c r="P296" s="24">
        <f t="shared" si="188"/>
        <v>1523</v>
      </c>
      <c r="Q296" s="109">
        <f t="shared" si="189"/>
        <v>1523</v>
      </c>
      <c r="R296" s="89"/>
      <c r="S296" s="208">
        <v>1523</v>
      </c>
      <c r="T296" s="89"/>
      <c r="U296" s="89"/>
      <c r="V296" s="89"/>
      <c r="W296" s="89"/>
      <c r="X296" s="89"/>
      <c r="Y296" s="89"/>
      <c r="Z296" s="308">
        <f t="shared" si="194"/>
        <v>304.60000000000002</v>
      </c>
      <c r="AA296" s="272"/>
      <c r="AB296" s="308">
        <f t="shared" si="195"/>
        <v>761.5</v>
      </c>
      <c r="AC296" s="272"/>
      <c r="AD296" s="304">
        <f t="shared" si="196"/>
        <v>1142.25</v>
      </c>
      <c r="AE296" s="272"/>
      <c r="AF296" s="304">
        <f t="shared" si="197"/>
        <v>1523</v>
      </c>
      <c r="AG296" s="82"/>
      <c r="AH296" s="29" t="s">
        <v>1019</v>
      </c>
      <c r="AI296" s="284"/>
    </row>
    <row r="297" spans="1:35" s="65" customFormat="1" ht="83.1" customHeight="1">
      <c r="A297" s="33">
        <v>11</v>
      </c>
      <c r="B297" s="87" t="s">
        <v>686</v>
      </c>
      <c r="C297" s="1" t="s">
        <v>130</v>
      </c>
      <c r="D297" s="87" t="s">
        <v>662</v>
      </c>
      <c r="E297" s="205" t="s">
        <v>103</v>
      </c>
      <c r="F297" s="206">
        <v>8040438</v>
      </c>
      <c r="G297" s="206" t="s">
        <v>329</v>
      </c>
      <c r="H297" s="205" t="s">
        <v>687</v>
      </c>
      <c r="I297" s="207">
        <v>4655.4974749999992</v>
      </c>
      <c r="J297" s="207">
        <v>4655.4974749999992</v>
      </c>
      <c r="K297" s="207"/>
      <c r="L297" s="109">
        <f t="shared" si="162"/>
        <v>655.49747499999921</v>
      </c>
      <c r="M297" s="210">
        <v>4000</v>
      </c>
      <c r="N297" s="210">
        <v>4000</v>
      </c>
      <c r="O297" s="210"/>
      <c r="P297" s="24">
        <f t="shared" si="188"/>
        <v>655</v>
      </c>
      <c r="Q297" s="109">
        <f t="shared" si="189"/>
        <v>655</v>
      </c>
      <c r="R297" s="89"/>
      <c r="S297" s="208">
        <v>655</v>
      </c>
      <c r="T297" s="89"/>
      <c r="U297" s="89"/>
      <c r="V297" s="89"/>
      <c r="W297" s="89"/>
      <c r="X297" s="89"/>
      <c r="Y297" s="89"/>
      <c r="Z297" s="308">
        <f t="shared" si="194"/>
        <v>131</v>
      </c>
      <c r="AA297" s="272"/>
      <c r="AB297" s="308">
        <f t="shared" si="195"/>
        <v>327.5</v>
      </c>
      <c r="AC297" s="272"/>
      <c r="AD297" s="304">
        <f t="shared" si="196"/>
        <v>491.25</v>
      </c>
      <c r="AE297" s="272"/>
      <c r="AF297" s="304">
        <f t="shared" si="197"/>
        <v>655</v>
      </c>
      <c r="AG297" s="82"/>
      <c r="AH297" s="29" t="s">
        <v>1019</v>
      </c>
      <c r="AI297" s="284"/>
    </row>
    <row r="298" spans="1:35" s="65" customFormat="1" ht="62.4">
      <c r="A298" s="33">
        <v>12</v>
      </c>
      <c r="B298" s="87" t="s">
        <v>688</v>
      </c>
      <c r="C298" s="1" t="s">
        <v>130</v>
      </c>
      <c r="D298" s="87" t="s">
        <v>677</v>
      </c>
      <c r="E298" s="205" t="s">
        <v>103</v>
      </c>
      <c r="F298" s="206">
        <v>8043081</v>
      </c>
      <c r="G298" s="206" t="s">
        <v>329</v>
      </c>
      <c r="H298" s="205" t="s">
        <v>689</v>
      </c>
      <c r="I298" s="207">
        <v>13630.179516</v>
      </c>
      <c r="J298" s="207">
        <v>13630.179516</v>
      </c>
      <c r="K298" s="207"/>
      <c r="L298" s="109">
        <f t="shared" si="162"/>
        <v>2210.1795160000001</v>
      </c>
      <c r="M298" s="210">
        <v>11420</v>
      </c>
      <c r="N298" s="210">
        <v>11420</v>
      </c>
      <c r="O298" s="210"/>
      <c r="P298" s="24">
        <f t="shared" si="188"/>
        <v>2210</v>
      </c>
      <c r="Q298" s="109">
        <f t="shared" si="189"/>
        <v>2210</v>
      </c>
      <c r="R298" s="89"/>
      <c r="S298" s="208">
        <v>2210</v>
      </c>
      <c r="T298" s="89"/>
      <c r="U298" s="89"/>
      <c r="V298" s="89"/>
      <c r="W298" s="89"/>
      <c r="X298" s="89"/>
      <c r="Y298" s="89"/>
      <c r="Z298" s="308">
        <f t="shared" si="194"/>
        <v>442</v>
      </c>
      <c r="AA298" s="272"/>
      <c r="AB298" s="308">
        <f t="shared" si="195"/>
        <v>1105</v>
      </c>
      <c r="AC298" s="272"/>
      <c r="AD298" s="304">
        <f t="shared" si="196"/>
        <v>1657.5</v>
      </c>
      <c r="AE298" s="272"/>
      <c r="AF298" s="304">
        <f t="shared" si="197"/>
        <v>2210</v>
      </c>
      <c r="AG298" s="82"/>
      <c r="AH298" s="29" t="s">
        <v>1019</v>
      </c>
      <c r="AI298" s="284"/>
    </row>
    <row r="299" spans="1:35" s="65" customFormat="1" ht="46.8">
      <c r="A299" s="33">
        <v>13</v>
      </c>
      <c r="B299" s="87" t="s">
        <v>690</v>
      </c>
      <c r="C299" s="1" t="s">
        <v>130</v>
      </c>
      <c r="D299" s="87" t="s">
        <v>673</v>
      </c>
      <c r="E299" s="205" t="s">
        <v>103</v>
      </c>
      <c r="F299" s="206">
        <v>8043082</v>
      </c>
      <c r="G299" s="206" t="s">
        <v>329</v>
      </c>
      <c r="H299" s="205" t="s">
        <v>691</v>
      </c>
      <c r="I299" s="207">
        <v>17166.959524999998</v>
      </c>
      <c r="J299" s="207">
        <v>17166.959524999998</v>
      </c>
      <c r="K299" s="207"/>
      <c r="L299" s="109">
        <f t="shared" si="162"/>
        <v>1766.9595249999984</v>
      </c>
      <c r="M299" s="210">
        <v>15400</v>
      </c>
      <c r="N299" s="210">
        <v>15400</v>
      </c>
      <c r="O299" s="210"/>
      <c r="P299" s="24">
        <f t="shared" si="188"/>
        <v>1766</v>
      </c>
      <c r="Q299" s="109">
        <f t="shared" si="189"/>
        <v>1766</v>
      </c>
      <c r="R299" s="89"/>
      <c r="S299" s="208">
        <v>1766</v>
      </c>
      <c r="T299" s="89"/>
      <c r="U299" s="89"/>
      <c r="V299" s="89"/>
      <c r="W299" s="89"/>
      <c r="X299" s="89"/>
      <c r="Y299" s="89"/>
      <c r="Z299" s="308">
        <f t="shared" si="194"/>
        <v>353.20000000000005</v>
      </c>
      <c r="AA299" s="272"/>
      <c r="AB299" s="308">
        <f t="shared" si="195"/>
        <v>883</v>
      </c>
      <c r="AC299" s="272"/>
      <c r="AD299" s="304">
        <f t="shared" si="196"/>
        <v>1324.5</v>
      </c>
      <c r="AE299" s="272"/>
      <c r="AF299" s="304">
        <f t="shared" si="197"/>
        <v>1766</v>
      </c>
      <c r="AG299" s="82"/>
      <c r="AH299" s="29" t="s">
        <v>1019</v>
      </c>
      <c r="AI299" s="284"/>
    </row>
    <row r="300" spans="1:35" s="65" customFormat="1" ht="62.4">
      <c r="A300" s="33">
        <v>14</v>
      </c>
      <c r="B300" s="87" t="s">
        <v>692</v>
      </c>
      <c r="C300" s="1" t="s">
        <v>130</v>
      </c>
      <c r="D300" s="87" t="s">
        <v>673</v>
      </c>
      <c r="E300" s="205" t="s">
        <v>103</v>
      </c>
      <c r="F300" s="206">
        <v>8042056</v>
      </c>
      <c r="G300" s="206" t="s">
        <v>329</v>
      </c>
      <c r="H300" s="205" t="s">
        <v>693</v>
      </c>
      <c r="I300" s="207">
        <v>26627.315458000001</v>
      </c>
      <c r="J300" s="207">
        <v>26627.315458000001</v>
      </c>
      <c r="K300" s="207"/>
      <c r="L300" s="109">
        <f t="shared" si="162"/>
        <v>2717.3154580000009</v>
      </c>
      <c r="M300" s="210">
        <v>23910</v>
      </c>
      <c r="N300" s="210">
        <v>23910</v>
      </c>
      <c r="O300" s="210"/>
      <c r="P300" s="24">
        <f t="shared" si="188"/>
        <v>2717</v>
      </c>
      <c r="Q300" s="109">
        <f t="shared" si="189"/>
        <v>2717</v>
      </c>
      <c r="R300" s="89"/>
      <c r="S300" s="208">
        <v>2717</v>
      </c>
      <c r="T300" s="89"/>
      <c r="U300" s="89"/>
      <c r="V300" s="89"/>
      <c r="W300" s="89"/>
      <c r="X300" s="89"/>
      <c r="Y300" s="89"/>
      <c r="Z300" s="308">
        <f t="shared" si="194"/>
        <v>543.4</v>
      </c>
      <c r="AA300" s="272"/>
      <c r="AB300" s="308">
        <f t="shared" si="195"/>
        <v>1358.5</v>
      </c>
      <c r="AC300" s="272"/>
      <c r="AD300" s="304">
        <f t="shared" si="196"/>
        <v>2037.75</v>
      </c>
      <c r="AE300" s="272"/>
      <c r="AF300" s="304">
        <f t="shared" si="197"/>
        <v>2717</v>
      </c>
      <c r="AG300" s="82"/>
      <c r="AH300" s="29" t="s">
        <v>1019</v>
      </c>
      <c r="AI300" s="284"/>
    </row>
    <row r="301" spans="1:35" s="65" customFormat="1" ht="46.8">
      <c r="A301" s="33">
        <v>15</v>
      </c>
      <c r="B301" s="87" t="s">
        <v>694</v>
      </c>
      <c r="C301" s="1" t="s">
        <v>130</v>
      </c>
      <c r="D301" s="87" t="s">
        <v>695</v>
      </c>
      <c r="E301" s="205" t="s">
        <v>103</v>
      </c>
      <c r="F301" s="206">
        <v>8061609</v>
      </c>
      <c r="G301" s="206" t="s">
        <v>329</v>
      </c>
      <c r="H301" s="205" t="s">
        <v>696</v>
      </c>
      <c r="I301" s="207">
        <v>13131.219101999999</v>
      </c>
      <c r="J301" s="207">
        <v>13131.219101999999</v>
      </c>
      <c r="K301" s="207"/>
      <c r="L301" s="109">
        <f t="shared" si="162"/>
        <v>1131.2191019999991</v>
      </c>
      <c r="M301" s="210">
        <v>12000</v>
      </c>
      <c r="N301" s="210">
        <v>12000</v>
      </c>
      <c r="O301" s="210"/>
      <c r="P301" s="24">
        <f t="shared" si="188"/>
        <v>1131</v>
      </c>
      <c r="Q301" s="109">
        <f t="shared" si="189"/>
        <v>1131</v>
      </c>
      <c r="R301" s="89"/>
      <c r="S301" s="208">
        <v>1131</v>
      </c>
      <c r="T301" s="89"/>
      <c r="U301" s="89"/>
      <c r="V301" s="89"/>
      <c r="W301" s="89"/>
      <c r="X301" s="89"/>
      <c r="Y301" s="89"/>
      <c r="Z301" s="308">
        <f t="shared" si="194"/>
        <v>226.20000000000002</v>
      </c>
      <c r="AA301" s="272"/>
      <c r="AB301" s="308">
        <f t="shared" si="195"/>
        <v>565.5</v>
      </c>
      <c r="AC301" s="272"/>
      <c r="AD301" s="304">
        <f t="shared" si="196"/>
        <v>848.25</v>
      </c>
      <c r="AE301" s="272"/>
      <c r="AF301" s="304">
        <f t="shared" si="197"/>
        <v>1131</v>
      </c>
      <c r="AG301" s="82"/>
      <c r="AH301" s="29" t="s">
        <v>1019</v>
      </c>
      <c r="AI301" s="284"/>
    </row>
    <row r="302" spans="1:35" s="65" customFormat="1" ht="109.5" customHeight="1">
      <c r="A302" s="33">
        <v>16</v>
      </c>
      <c r="B302" s="87" t="s">
        <v>697</v>
      </c>
      <c r="C302" s="1" t="s">
        <v>256</v>
      </c>
      <c r="D302" s="87" t="s">
        <v>662</v>
      </c>
      <c r="E302" s="205" t="s">
        <v>103</v>
      </c>
      <c r="F302" s="206">
        <v>7878856</v>
      </c>
      <c r="G302" s="33" t="s">
        <v>358</v>
      </c>
      <c r="H302" s="205" t="s">
        <v>698</v>
      </c>
      <c r="I302" s="207">
        <v>14912.526764</v>
      </c>
      <c r="J302" s="207">
        <v>14912.526764</v>
      </c>
      <c r="K302" s="207"/>
      <c r="L302" s="109">
        <f t="shared" si="162"/>
        <v>3699.5267640000002</v>
      </c>
      <c r="M302" s="208">
        <v>11213</v>
      </c>
      <c r="N302" s="208">
        <v>11213</v>
      </c>
      <c r="O302" s="208"/>
      <c r="P302" s="24">
        <f t="shared" si="188"/>
        <v>3699</v>
      </c>
      <c r="Q302" s="109">
        <f t="shared" si="189"/>
        <v>3699</v>
      </c>
      <c r="R302" s="89"/>
      <c r="S302" s="89"/>
      <c r="T302" s="208">
        <v>3699</v>
      </c>
      <c r="U302" s="208"/>
      <c r="V302" s="208"/>
      <c r="W302" s="208"/>
      <c r="X302" s="208"/>
      <c r="Y302" s="208"/>
      <c r="Z302" s="308">
        <f t="shared" si="194"/>
        <v>739.80000000000007</v>
      </c>
      <c r="AA302" s="272"/>
      <c r="AB302" s="308">
        <f t="shared" si="195"/>
        <v>1849.5</v>
      </c>
      <c r="AC302" s="272"/>
      <c r="AD302" s="304">
        <f t="shared" si="196"/>
        <v>2774.25</v>
      </c>
      <c r="AE302" s="272"/>
      <c r="AF302" s="304">
        <f t="shared" si="197"/>
        <v>3699</v>
      </c>
      <c r="AG302" s="82"/>
      <c r="AH302" s="29" t="s">
        <v>1019</v>
      </c>
      <c r="AI302" s="284"/>
    </row>
    <row r="303" spans="1:35" s="65" customFormat="1" ht="109.5" customHeight="1">
      <c r="A303" s="33">
        <v>17</v>
      </c>
      <c r="B303" s="87" t="s">
        <v>37</v>
      </c>
      <c r="C303" s="1" t="s">
        <v>256</v>
      </c>
      <c r="D303" s="87" t="s">
        <v>662</v>
      </c>
      <c r="E303" s="205" t="s">
        <v>103</v>
      </c>
      <c r="F303" s="206">
        <v>7997948</v>
      </c>
      <c r="G303" s="33" t="s">
        <v>358</v>
      </c>
      <c r="H303" s="205" t="s">
        <v>699</v>
      </c>
      <c r="I303" s="207">
        <v>69650.013818000007</v>
      </c>
      <c r="J303" s="207">
        <v>69650.013818000007</v>
      </c>
      <c r="K303" s="207"/>
      <c r="L303" s="109">
        <f t="shared" si="162"/>
        <v>8873.0138180000067</v>
      </c>
      <c r="M303" s="208">
        <v>60777</v>
      </c>
      <c r="N303" s="208">
        <v>60777</v>
      </c>
      <c r="O303" s="208"/>
      <c r="P303" s="24">
        <f t="shared" si="188"/>
        <v>8873</v>
      </c>
      <c r="Q303" s="109">
        <f t="shared" si="189"/>
        <v>8873</v>
      </c>
      <c r="R303" s="89"/>
      <c r="S303" s="89"/>
      <c r="T303" s="208">
        <v>8873</v>
      </c>
      <c r="U303" s="208"/>
      <c r="V303" s="208"/>
      <c r="W303" s="208"/>
      <c r="X303" s="208"/>
      <c r="Y303" s="208"/>
      <c r="Z303" s="308">
        <f t="shared" si="194"/>
        <v>1774.6000000000001</v>
      </c>
      <c r="AA303" s="272"/>
      <c r="AB303" s="308">
        <f t="shared" si="195"/>
        <v>4436.5</v>
      </c>
      <c r="AC303" s="272"/>
      <c r="AD303" s="304">
        <f t="shared" si="196"/>
        <v>6654.75</v>
      </c>
      <c r="AE303" s="272"/>
      <c r="AF303" s="304">
        <f t="shared" si="197"/>
        <v>8873</v>
      </c>
      <c r="AG303" s="82"/>
      <c r="AH303" s="29" t="s">
        <v>1019</v>
      </c>
      <c r="AI303" s="284"/>
    </row>
    <row r="304" spans="1:35" s="65" customFormat="1" ht="109.5" customHeight="1">
      <c r="A304" s="33">
        <v>18</v>
      </c>
      <c r="B304" s="87" t="s">
        <v>700</v>
      </c>
      <c r="C304" s="1" t="s">
        <v>256</v>
      </c>
      <c r="D304" s="87" t="s">
        <v>695</v>
      </c>
      <c r="E304" s="205" t="s">
        <v>103</v>
      </c>
      <c r="F304" s="206">
        <v>8042776</v>
      </c>
      <c r="G304" s="33" t="s">
        <v>329</v>
      </c>
      <c r="H304" s="205" t="s">
        <v>701</v>
      </c>
      <c r="I304" s="207">
        <v>14489.763999999999</v>
      </c>
      <c r="J304" s="207">
        <v>14489.763999999999</v>
      </c>
      <c r="K304" s="207"/>
      <c r="L304" s="109">
        <f t="shared" si="162"/>
        <v>1509.7639999999992</v>
      </c>
      <c r="M304" s="208">
        <v>12980</v>
      </c>
      <c r="N304" s="208">
        <v>12980</v>
      </c>
      <c r="O304" s="208"/>
      <c r="P304" s="24">
        <f t="shared" si="188"/>
        <v>1509</v>
      </c>
      <c r="Q304" s="109">
        <f t="shared" si="189"/>
        <v>1509</v>
      </c>
      <c r="R304" s="89"/>
      <c r="S304" s="89"/>
      <c r="T304" s="208">
        <v>1509</v>
      </c>
      <c r="U304" s="208"/>
      <c r="V304" s="208"/>
      <c r="W304" s="208"/>
      <c r="X304" s="208"/>
      <c r="Y304" s="208"/>
      <c r="Z304" s="308">
        <f t="shared" si="194"/>
        <v>301.8</v>
      </c>
      <c r="AA304" s="272"/>
      <c r="AB304" s="308">
        <f t="shared" si="195"/>
        <v>754.5</v>
      </c>
      <c r="AC304" s="272"/>
      <c r="AD304" s="304">
        <f t="shared" si="196"/>
        <v>1131.75</v>
      </c>
      <c r="AE304" s="272"/>
      <c r="AF304" s="304">
        <f t="shared" si="197"/>
        <v>1509</v>
      </c>
      <c r="AG304" s="82"/>
      <c r="AH304" s="29" t="s">
        <v>1019</v>
      </c>
      <c r="AI304" s="284"/>
    </row>
    <row r="305" spans="1:36" s="65" customFormat="1" ht="109.5" customHeight="1">
      <c r="A305" s="33">
        <v>19</v>
      </c>
      <c r="B305" s="87" t="s">
        <v>702</v>
      </c>
      <c r="C305" s="1" t="s">
        <v>256</v>
      </c>
      <c r="D305" s="87" t="s">
        <v>670</v>
      </c>
      <c r="E305" s="205" t="s">
        <v>103</v>
      </c>
      <c r="F305" s="206">
        <v>8041694</v>
      </c>
      <c r="G305" s="33" t="s">
        <v>703</v>
      </c>
      <c r="H305" s="205" t="s">
        <v>704</v>
      </c>
      <c r="I305" s="207">
        <v>14028.790519</v>
      </c>
      <c r="J305" s="207">
        <v>14028.790519</v>
      </c>
      <c r="K305" s="207"/>
      <c r="L305" s="109">
        <f t="shared" si="162"/>
        <v>1398.7905190000001</v>
      </c>
      <c r="M305" s="208">
        <v>12630</v>
      </c>
      <c r="N305" s="208">
        <v>12630</v>
      </c>
      <c r="O305" s="208"/>
      <c r="P305" s="24">
        <f t="shared" si="188"/>
        <v>1398</v>
      </c>
      <c r="Q305" s="109">
        <f t="shared" si="189"/>
        <v>1398</v>
      </c>
      <c r="R305" s="89"/>
      <c r="S305" s="89"/>
      <c r="T305" s="208">
        <v>1398</v>
      </c>
      <c r="U305" s="208"/>
      <c r="V305" s="208"/>
      <c r="W305" s="208"/>
      <c r="X305" s="208"/>
      <c r="Y305" s="208"/>
      <c r="Z305" s="308">
        <f t="shared" si="194"/>
        <v>279.60000000000002</v>
      </c>
      <c r="AA305" s="272"/>
      <c r="AB305" s="308">
        <f t="shared" si="195"/>
        <v>699</v>
      </c>
      <c r="AC305" s="272"/>
      <c r="AD305" s="304">
        <f t="shared" si="196"/>
        <v>1048.5</v>
      </c>
      <c r="AE305" s="272"/>
      <c r="AF305" s="304">
        <f t="shared" si="197"/>
        <v>1398</v>
      </c>
      <c r="AG305" s="82"/>
      <c r="AH305" s="29" t="s">
        <v>1019</v>
      </c>
      <c r="AI305" s="284"/>
    </row>
    <row r="306" spans="1:36" s="65" customFormat="1" ht="109.5" customHeight="1">
      <c r="A306" s="33">
        <v>20</v>
      </c>
      <c r="B306" s="87" t="s">
        <v>705</v>
      </c>
      <c r="C306" s="1" t="s">
        <v>256</v>
      </c>
      <c r="D306" s="87" t="s">
        <v>667</v>
      </c>
      <c r="E306" s="205" t="s">
        <v>103</v>
      </c>
      <c r="F306" s="206">
        <v>8099688</v>
      </c>
      <c r="G306" s="33" t="s">
        <v>678</v>
      </c>
      <c r="H306" s="205" t="s">
        <v>706</v>
      </c>
      <c r="I306" s="207">
        <v>1942.665</v>
      </c>
      <c r="J306" s="207">
        <v>1942.665</v>
      </c>
      <c r="K306" s="207"/>
      <c r="L306" s="109">
        <f t="shared" si="162"/>
        <v>402.66499999999996</v>
      </c>
      <c r="M306" s="208">
        <v>1540</v>
      </c>
      <c r="N306" s="208">
        <v>1540</v>
      </c>
      <c r="O306" s="208"/>
      <c r="P306" s="24">
        <f t="shared" si="188"/>
        <v>402</v>
      </c>
      <c r="Q306" s="109">
        <f t="shared" si="189"/>
        <v>402</v>
      </c>
      <c r="R306" s="89"/>
      <c r="S306" s="89"/>
      <c r="T306" s="208">
        <v>402</v>
      </c>
      <c r="U306" s="208"/>
      <c r="V306" s="208"/>
      <c r="W306" s="208"/>
      <c r="X306" s="208"/>
      <c r="Y306" s="208"/>
      <c r="Z306" s="308">
        <f t="shared" si="194"/>
        <v>80.400000000000006</v>
      </c>
      <c r="AA306" s="272"/>
      <c r="AB306" s="308">
        <f t="shared" si="195"/>
        <v>201</v>
      </c>
      <c r="AC306" s="272"/>
      <c r="AD306" s="304">
        <f t="shared" si="196"/>
        <v>301.5</v>
      </c>
      <c r="AE306" s="272"/>
      <c r="AF306" s="304">
        <f t="shared" si="197"/>
        <v>402</v>
      </c>
      <c r="AG306" s="82"/>
      <c r="AH306" s="29" t="s">
        <v>1019</v>
      </c>
      <c r="AI306" s="284"/>
    </row>
    <row r="307" spans="1:36" s="65" customFormat="1" ht="109.5" customHeight="1">
      <c r="A307" s="33">
        <v>21</v>
      </c>
      <c r="B307" s="87" t="s">
        <v>707</v>
      </c>
      <c r="C307" s="1" t="s">
        <v>256</v>
      </c>
      <c r="D307" s="87" t="s">
        <v>670</v>
      </c>
      <c r="E307" s="205" t="s">
        <v>103</v>
      </c>
      <c r="F307" s="206">
        <v>8101912</v>
      </c>
      <c r="G307" s="33" t="s">
        <v>678</v>
      </c>
      <c r="H307" s="205" t="s">
        <v>708</v>
      </c>
      <c r="I307" s="207">
        <v>3803.5520000000001</v>
      </c>
      <c r="J307" s="207">
        <v>3803.5520000000001</v>
      </c>
      <c r="K307" s="207"/>
      <c r="L307" s="109">
        <f t="shared" si="162"/>
        <v>303.55200000000013</v>
      </c>
      <c r="M307" s="208">
        <v>3500</v>
      </c>
      <c r="N307" s="208">
        <v>3500</v>
      </c>
      <c r="O307" s="208"/>
      <c r="P307" s="24">
        <f t="shared" si="188"/>
        <v>303</v>
      </c>
      <c r="Q307" s="109">
        <f t="shared" si="189"/>
        <v>303</v>
      </c>
      <c r="R307" s="89"/>
      <c r="S307" s="89"/>
      <c r="T307" s="208">
        <v>303</v>
      </c>
      <c r="U307" s="208"/>
      <c r="V307" s="208"/>
      <c r="W307" s="208"/>
      <c r="X307" s="208"/>
      <c r="Y307" s="208"/>
      <c r="Z307" s="308">
        <f t="shared" ref="Z307:Z309" si="198">20%*P307</f>
        <v>60.6</v>
      </c>
      <c r="AA307" s="272"/>
      <c r="AB307" s="308">
        <f t="shared" ref="AB307:AB309" si="199">50%*P307</f>
        <v>151.5</v>
      </c>
      <c r="AC307" s="272"/>
      <c r="AD307" s="304">
        <f t="shared" ref="AD307:AD309" si="200">75%*P307</f>
        <v>227.25</v>
      </c>
      <c r="AE307" s="272"/>
      <c r="AF307" s="304">
        <f t="shared" ref="AF307:AF309" si="201">100%*P307</f>
        <v>303</v>
      </c>
      <c r="AG307" s="82"/>
      <c r="AH307" s="29" t="s">
        <v>1019</v>
      </c>
      <c r="AI307" s="284"/>
    </row>
    <row r="308" spans="1:36" s="65" customFormat="1" ht="109.5" customHeight="1">
      <c r="A308" s="33">
        <v>22</v>
      </c>
      <c r="B308" s="87" t="s">
        <v>709</v>
      </c>
      <c r="C308" s="1" t="s">
        <v>256</v>
      </c>
      <c r="D308" s="87" t="s">
        <v>710</v>
      </c>
      <c r="E308" s="205" t="s">
        <v>103</v>
      </c>
      <c r="F308" s="206">
        <v>8101911</v>
      </c>
      <c r="G308" s="33" t="s">
        <v>678</v>
      </c>
      <c r="H308" s="205" t="s">
        <v>711</v>
      </c>
      <c r="I308" s="207">
        <v>4800.152</v>
      </c>
      <c r="J308" s="207">
        <v>4800.152</v>
      </c>
      <c r="K308" s="207"/>
      <c r="L308" s="109">
        <f t="shared" si="162"/>
        <v>600.15200000000004</v>
      </c>
      <c r="M308" s="208">
        <v>4200</v>
      </c>
      <c r="N308" s="208">
        <v>4200</v>
      </c>
      <c r="O308" s="208"/>
      <c r="P308" s="24">
        <f t="shared" si="188"/>
        <v>600</v>
      </c>
      <c r="Q308" s="109">
        <f t="shared" si="189"/>
        <v>600</v>
      </c>
      <c r="R308" s="89"/>
      <c r="S308" s="89"/>
      <c r="T308" s="208">
        <v>600</v>
      </c>
      <c r="U308" s="208"/>
      <c r="V308" s="208"/>
      <c r="W308" s="208"/>
      <c r="X308" s="208"/>
      <c r="Y308" s="208"/>
      <c r="Z308" s="308">
        <f t="shared" si="198"/>
        <v>120</v>
      </c>
      <c r="AA308" s="272"/>
      <c r="AB308" s="308">
        <f t="shared" si="199"/>
        <v>300</v>
      </c>
      <c r="AC308" s="272"/>
      <c r="AD308" s="304">
        <f t="shared" si="200"/>
        <v>450</v>
      </c>
      <c r="AE308" s="272"/>
      <c r="AF308" s="304">
        <f t="shared" si="201"/>
        <v>600</v>
      </c>
      <c r="AG308" s="82"/>
      <c r="AH308" s="29" t="s">
        <v>1019</v>
      </c>
      <c r="AI308" s="284"/>
    </row>
    <row r="309" spans="1:36" s="65" customFormat="1" ht="109.5" customHeight="1">
      <c r="A309" s="33">
        <v>23</v>
      </c>
      <c r="B309" s="87" t="s">
        <v>712</v>
      </c>
      <c r="C309" s="1" t="s">
        <v>256</v>
      </c>
      <c r="D309" s="87" t="s">
        <v>667</v>
      </c>
      <c r="E309" s="205" t="s">
        <v>103</v>
      </c>
      <c r="F309" s="206">
        <v>8116273</v>
      </c>
      <c r="G309" s="33" t="s">
        <v>237</v>
      </c>
      <c r="H309" s="205" t="s">
        <v>713</v>
      </c>
      <c r="I309" s="207">
        <v>4142</v>
      </c>
      <c r="J309" s="207">
        <v>4142</v>
      </c>
      <c r="K309" s="207"/>
      <c r="L309" s="109">
        <f t="shared" si="162"/>
        <v>142</v>
      </c>
      <c r="M309" s="208">
        <v>4000</v>
      </c>
      <c r="N309" s="208">
        <v>4000</v>
      </c>
      <c r="O309" s="208"/>
      <c r="P309" s="24">
        <f t="shared" si="188"/>
        <v>142</v>
      </c>
      <c r="Q309" s="109">
        <f t="shared" si="189"/>
        <v>142</v>
      </c>
      <c r="R309" s="89"/>
      <c r="S309" s="89"/>
      <c r="T309" s="208">
        <v>142</v>
      </c>
      <c r="U309" s="208"/>
      <c r="V309" s="208"/>
      <c r="W309" s="208"/>
      <c r="X309" s="208"/>
      <c r="Y309" s="208"/>
      <c r="Z309" s="308">
        <f t="shared" si="198"/>
        <v>28.400000000000002</v>
      </c>
      <c r="AA309" s="272"/>
      <c r="AB309" s="308">
        <f t="shared" si="199"/>
        <v>71</v>
      </c>
      <c r="AC309" s="272"/>
      <c r="AD309" s="304">
        <f t="shared" si="200"/>
        <v>106.5</v>
      </c>
      <c r="AE309" s="272"/>
      <c r="AF309" s="304">
        <f t="shared" si="201"/>
        <v>142</v>
      </c>
      <c r="AG309" s="82"/>
      <c r="AH309" s="29" t="s">
        <v>1019</v>
      </c>
      <c r="AI309" s="284"/>
    </row>
    <row r="310" spans="1:36" s="65" customFormat="1" ht="30.75" hidden="1" customHeight="1">
      <c r="A310" s="33"/>
      <c r="B310" s="87" t="s">
        <v>86</v>
      </c>
      <c r="C310" s="1"/>
      <c r="D310" s="87"/>
      <c r="E310" s="205"/>
      <c r="F310" s="206"/>
      <c r="G310" s="206"/>
      <c r="H310" s="205"/>
      <c r="I310" s="207"/>
      <c r="J310" s="207"/>
      <c r="K310" s="207"/>
      <c r="L310" s="109"/>
      <c r="M310" s="208"/>
      <c r="N310" s="208"/>
      <c r="O310" s="208"/>
      <c r="P310" s="24">
        <f t="shared" si="188"/>
        <v>0</v>
      </c>
      <c r="Q310" s="109">
        <f t="shared" si="189"/>
        <v>0</v>
      </c>
      <c r="R310" s="89"/>
      <c r="S310" s="89"/>
      <c r="T310" s="208"/>
      <c r="U310" s="208"/>
      <c r="V310" s="208"/>
      <c r="W310" s="208"/>
      <c r="X310" s="208"/>
      <c r="Y310" s="208"/>
      <c r="Z310" s="271"/>
      <c r="AA310" s="273"/>
      <c r="AB310" s="273"/>
      <c r="AC310" s="273"/>
      <c r="AD310" s="273"/>
      <c r="AE310" s="273"/>
      <c r="AF310" s="82"/>
      <c r="AG310" s="82"/>
      <c r="AH310" s="29"/>
      <c r="AI310" s="284"/>
    </row>
    <row r="311" spans="1:36" s="68" customFormat="1" ht="62.4" customHeight="1">
      <c r="A311" s="22" t="s">
        <v>714</v>
      </c>
      <c r="B311" s="21" t="s">
        <v>715</v>
      </c>
      <c r="C311" s="22"/>
      <c r="D311" s="39"/>
      <c r="E311" s="40"/>
      <c r="F311" s="40"/>
      <c r="G311" s="40"/>
      <c r="H311" s="45"/>
      <c r="I311" s="24">
        <f>SUM(I312:I336)</f>
        <v>273262.20747100003</v>
      </c>
      <c r="J311" s="24">
        <f t="shared" ref="J311:Y311" si="202">SUM(J312:J336)</f>
        <v>273262.20747100003</v>
      </c>
      <c r="K311" s="24">
        <f t="shared" si="202"/>
        <v>0</v>
      </c>
      <c r="L311" s="24">
        <f t="shared" si="202"/>
        <v>144878.207471</v>
      </c>
      <c r="M311" s="24">
        <f t="shared" si="202"/>
        <v>126916</v>
      </c>
      <c r="N311" s="24">
        <f t="shared" si="202"/>
        <v>126916</v>
      </c>
      <c r="O311" s="24">
        <f t="shared" si="202"/>
        <v>0</v>
      </c>
      <c r="P311" s="24">
        <f t="shared" si="202"/>
        <v>143677</v>
      </c>
      <c r="Q311" s="24">
        <f t="shared" si="202"/>
        <v>143677</v>
      </c>
      <c r="R311" s="24">
        <f t="shared" si="202"/>
        <v>0</v>
      </c>
      <c r="S311" s="24">
        <f t="shared" si="202"/>
        <v>65772</v>
      </c>
      <c r="T311" s="24">
        <f t="shared" si="202"/>
        <v>77905</v>
      </c>
      <c r="U311" s="24">
        <f t="shared" si="202"/>
        <v>0</v>
      </c>
      <c r="V311" s="24">
        <f t="shared" si="202"/>
        <v>0</v>
      </c>
      <c r="W311" s="24">
        <f t="shared" si="202"/>
        <v>0</v>
      </c>
      <c r="X311" s="24">
        <f t="shared" si="202"/>
        <v>0</v>
      </c>
      <c r="Y311" s="24">
        <f t="shared" si="202"/>
        <v>0</v>
      </c>
      <c r="Z311" s="303">
        <f t="shared" ref="Z311" si="203">20%*P311</f>
        <v>28735.4</v>
      </c>
      <c r="AA311" s="298"/>
      <c r="AB311" s="303">
        <f t="shared" ref="AB311" si="204">50%*P311</f>
        <v>71838.5</v>
      </c>
      <c r="AC311" s="298"/>
      <c r="AD311" s="306">
        <f t="shared" ref="AD311" si="205">75%*P311</f>
        <v>107757.75</v>
      </c>
      <c r="AE311" s="298"/>
      <c r="AF311" s="306">
        <f t="shared" ref="AF311" si="206">100%*P311</f>
        <v>143677</v>
      </c>
      <c r="AG311" s="83">
        <v>0.97</v>
      </c>
      <c r="AH311" s="38"/>
      <c r="AI311" s="286"/>
      <c r="AJ311" s="286"/>
    </row>
    <row r="312" spans="1:36" s="65" customFormat="1" ht="32.25" customHeight="1">
      <c r="A312" s="33" t="s">
        <v>90</v>
      </c>
      <c r="B312" s="21" t="s">
        <v>239</v>
      </c>
      <c r="C312" s="1"/>
      <c r="D312" s="87"/>
      <c r="E312" s="33"/>
      <c r="F312" s="33"/>
      <c r="G312" s="33"/>
      <c r="H312" s="1"/>
      <c r="I312" s="109"/>
      <c r="J312" s="109"/>
      <c r="K312" s="109"/>
      <c r="L312" s="109">
        <f t="shared" si="162"/>
        <v>0</v>
      </c>
      <c r="M312" s="109"/>
      <c r="N312" s="109"/>
      <c r="O312" s="109"/>
      <c r="P312" s="24"/>
      <c r="Q312" s="109">
        <f t="shared" ref="Q312" si="207">SUM(R312:T312)</f>
        <v>0</v>
      </c>
      <c r="R312" s="89"/>
      <c r="S312" s="89"/>
      <c r="T312" s="89"/>
      <c r="U312" s="89"/>
      <c r="V312" s="89"/>
      <c r="W312" s="89"/>
      <c r="X312" s="89"/>
      <c r="Y312" s="89"/>
      <c r="Z312" s="271"/>
      <c r="AA312" s="273"/>
      <c r="AB312" s="273"/>
      <c r="AC312" s="273"/>
      <c r="AD312" s="273"/>
      <c r="AE312" s="273"/>
      <c r="AF312" s="82"/>
      <c r="AG312" s="82"/>
      <c r="AH312" s="29"/>
      <c r="AI312" s="284"/>
    </row>
    <row r="313" spans="1:36" s="65" customFormat="1" ht="50.1" customHeight="1">
      <c r="A313" s="33">
        <v>1</v>
      </c>
      <c r="B313" s="87" t="s">
        <v>716</v>
      </c>
      <c r="C313" s="1" t="s">
        <v>130</v>
      </c>
      <c r="D313" s="87" t="s">
        <v>717</v>
      </c>
      <c r="E313" s="41" t="s">
        <v>103</v>
      </c>
      <c r="F313" s="41">
        <v>8126425</v>
      </c>
      <c r="G313" s="41" t="s">
        <v>104</v>
      </c>
      <c r="H313" s="33" t="s">
        <v>718</v>
      </c>
      <c r="I313" s="143">
        <v>17050.307471</v>
      </c>
      <c r="J313" s="143">
        <v>17050.307471</v>
      </c>
      <c r="K313" s="143"/>
      <c r="L313" s="109">
        <f t="shared" si="162"/>
        <v>9914.3074710000001</v>
      </c>
      <c r="M313" s="109">
        <v>7136</v>
      </c>
      <c r="N313" s="109">
        <v>7136</v>
      </c>
      <c r="O313" s="109"/>
      <c r="P313" s="24">
        <f>Q313+V313</f>
        <v>9914</v>
      </c>
      <c r="Q313" s="109">
        <f>SUM(R313:U313)</f>
        <v>9914</v>
      </c>
      <c r="R313" s="89"/>
      <c r="S313" s="89">
        <v>9914</v>
      </c>
      <c r="T313" s="89"/>
      <c r="U313" s="89"/>
      <c r="V313" s="89">
        <f>SUM(W313:Y313)</f>
        <v>0</v>
      </c>
      <c r="W313" s="89"/>
      <c r="X313" s="89"/>
      <c r="Y313" s="89"/>
      <c r="Z313" s="308">
        <f t="shared" ref="Z313:Z335" si="208">20%*P313</f>
        <v>1982.8000000000002</v>
      </c>
      <c r="AA313" s="272"/>
      <c r="AB313" s="308">
        <f t="shared" ref="AB313:AB335" si="209">50%*P313</f>
        <v>4957</v>
      </c>
      <c r="AC313" s="272"/>
      <c r="AD313" s="304">
        <f t="shared" ref="AD313:AD335" si="210">75%*P313</f>
        <v>7435.5</v>
      </c>
      <c r="AE313" s="272"/>
      <c r="AF313" s="304">
        <f t="shared" ref="AF313:AF335" si="211">100%*P313</f>
        <v>9914</v>
      </c>
      <c r="AG313" s="82"/>
      <c r="AH313" s="29" t="s">
        <v>1019</v>
      </c>
      <c r="AI313" s="284"/>
    </row>
    <row r="314" spans="1:36" s="65" customFormat="1" ht="50.1" customHeight="1">
      <c r="A314" s="33">
        <v>2</v>
      </c>
      <c r="B314" s="87" t="s">
        <v>719</v>
      </c>
      <c r="C314" s="1" t="s">
        <v>130</v>
      </c>
      <c r="D314" s="87" t="s">
        <v>720</v>
      </c>
      <c r="E314" s="41" t="s">
        <v>103</v>
      </c>
      <c r="F314" s="41">
        <v>8126430</v>
      </c>
      <c r="G314" s="41" t="s">
        <v>104</v>
      </c>
      <c r="H314" s="33" t="s">
        <v>721</v>
      </c>
      <c r="I314" s="143">
        <v>13595</v>
      </c>
      <c r="J314" s="143">
        <v>13595</v>
      </c>
      <c r="K314" s="143"/>
      <c r="L314" s="109">
        <f t="shared" si="162"/>
        <v>6021</v>
      </c>
      <c r="M314" s="109">
        <v>7574</v>
      </c>
      <c r="N314" s="109">
        <v>7574</v>
      </c>
      <c r="O314" s="109"/>
      <c r="P314" s="24">
        <f t="shared" ref="P314:P336" si="212">Q314+V314</f>
        <v>6021</v>
      </c>
      <c r="Q314" s="109">
        <f t="shared" ref="Q314:Q336" si="213">SUM(R314:U314)</f>
        <v>6021</v>
      </c>
      <c r="R314" s="89"/>
      <c r="S314" s="89">
        <v>6021</v>
      </c>
      <c r="T314" s="89"/>
      <c r="U314" s="89"/>
      <c r="V314" s="89">
        <f t="shared" ref="V314:V336" si="214">SUM(W314:Y314)</f>
        <v>0</v>
      </c>
      <c r="W314" s="89"/>
      <c r="X314" s="89"/>
      <c r="Y314" s="89"/>
      <c r="Z314" s="308">
        <f t="shared" si="208"/>
        <v>1204.2</v>
      </c>
      <c r="AA314" s="272"/>
      <c r="AB314" s="308">
        <f t="shared" si="209"/>
        <v>3010.5</v>
      </c>
      <c r="AC314" s="272"/>
      <c r="AD314" s="304">
        <f t="shared" si="210"/>
        <v>4515.75</v>
      </c>
      <c r="AE314" s="272"/>
      <c r="AF314" s="304">
        <f t="shared" si="211"/>
        <v>6021</v>
      </c>
      <c r="AG314" s="82"/>
      <c r="AH314" s="29" t="s">
        <v>1019</v>
      </c>
      <c r="AI314" s="284"/>
    </row>
    <row r="315" spans="1:36" s="65" customFormat="1" ht="50.1" customHeight="1">
      <c r="A315" s="33">
        <v>3</v>
      </c>
      <c r="B315" s="87" t="s">
        <v>722</v>
      </c>
      <c r="C315" s="1" t="s">
        <v>130</v>
      </c>
      <c r="D315" s="87" t="s">
        <v>720</v>
      </c>
      <c r="E315" s="41" t="s">
        <v>103</v>
      </c>
      <c r="F315" s="41">
        <v>8126428</v>
      </c>
      <c r="G315" s="41" t="s">
        <v>104</v>
      </c>
      <c r="H315" s="33" t="s">
        <v>723</v>
      </c>
      <c r="I315" s="143">
        <v>2456.9</v>
      </c>
      <c r="J315" s="143">
        <v>2456.9</v>
      </c>
      <c r="K315" s="143"/>
      <c r="L315" s="109">
        <f t="shared" si="162"/>
        <v>178.90000000000009</v>
      </c>
      <c r="M315" s="109">
        <v>2278</v>
      </c>
      <c r="N315" s="109">
        <v>2278</v>
      </c>
      <c r="O315" s="109"/>
      <c r="P315" s="24">
        <f t="shared" si="212"/>
        <v>178</v>
      </c>
      <c r="Q315" s="109">
        <f t="shared" si="213"/>
        <v>178</v>
      </c>
      <c r="R315" s="89"/>
      <c r="S315" s="89">
        <v>178</v>
      </c>
      <c r="T315" s="89"/>
      <c r="U315" s="89"/>
      <c r="V315" s="89">
        <f t="shared" si="214"/>
        <v>0</v>
      </c>
      <c r="W315" s="89"/>
      <c r="X315" s="89"/>
      <c r="Y315" s="89"/>
      <c r="Z315" s="308">
        <f t="shared" si="208"/>
        <v>35.6</v>
      </c>
      <c r="AA315" s="272"/>
      <c r="AB315" s="308">
        <f t="shared" si="209"/>
        <v>89</v>
      </c>
      <c r="AC315" s="272"/>
      <c r="AD315" s="304">
        <f t="shared" si="210"/>
        <v>133.5</v>
      </c>
      <c r="AE315" s="272"/>
      <c r="AF315" s="304">
        <f t="shared" si="211"/>
        <v>178</v>
      </c>
      <c r="AG315" s="82"/>
      <c r="AH315" s="29" t="s">
        <v>1019</v>
      </c>
      <c r="AI315" s="284"/>
    </row>
    <row r="316" spans="1:36" s="65" customFormat="1" ht="50.1" customHeight="1">
      <c r="A316" s="33">
        <v>4</v>
      </c>
      <c r="B316" s="87" t="s">
        <v>724</v>
      </c>
      <c r="C316" s="1" t="s">
        <v>130</v>
      </c>
      <c r="D316" s="87" t="s">
        <v>720</v>
      </c>
      <c r="E316" s="41" t="s">
        <v>103</v>
      </c>
      <c r="F316" s="41">
        <v>8126427</v>
      </c>
      <c r="G316" s="41" t="s">
        <v>104</v>
      </c>
      <c r="H316" s="33" t="s">
        <v>725</v>
      </c>
      <c r="I316" s="143">
        <v>6335</v>
      </c>
      <c r="J316" s="143">
        <v>6335</v>
      </c>
      <c r="K316" s="143"/>
      <c r="L316" s="109">
        <f t="shared" si="162"/>
        <v>1716</v>
      </c>
      <c r="M316" s="109">
        <v>4619</v>
      </c>
      <c r="N316" s="109">
        <v>4619</v>
      </c>
      <c r="O316" s="109"/>
      <c r="P316" s="24">
        <f t="shared" si="212"/>
        <v>1716</v>
      </c>
      <c r="Q316" s="109">
        <f t="shared" si="213"/>
        <v>1716</v>
      </c>
      <c r="R316" s="89"/>
      <c r="S316" s="89">
        <v>1716</v>
      </c>
      <c r="T316" s="89"/>
      <c r="U316" s="89"/>
      <c r="V316" s="89">
        <f t="shared" si="214"/>
        <v>0</v>
      </c>
      <c r="W316" s="89"/>
      <c r="X316" s="89"/>
      <c r="Y316" s="89"/>
      <c r="Z316" s="308">
        <f t="shared" si="208"/>
        <v>343.20000000000005</v>
      </c>
      <c r="AA316" s="272"/>
      <c r="AB316" s="308">
        <f t="shared" si="209"/>
        <v>858</v>
      </c>
      <c r="AC316" s="272"/>
      <c r="AD316" s="304">
        <f t="shared" si="210"/>
        <v>1287</v>
      </c>
      <c r="AE316" s="272"/>
      <c r="AF316" s="304">
        <f t="shared" si="211"/>
        <v>1716</v>
      </c>
      <c r="AG316" s="82"/>
      <c r="AH316" s="29" t="s">
        <v>1019</v>
      </c>
      <c r="AI316" s="284"/>
    </row>
    <row r="317" spans="1:36" s="65" customFormat="1" ht="50.1" customHeight="1">
      <c r="A317" s="33">
        <v>5</v>
      </c>
      <c r="B317" s="87" t="s">
        <v>726</v>
      </c>
      <c r="C317" s="1" t="s">
        <v>130</v>
      </c>
      <c r="D317" s="87" t="s">
        <v>720</v>
      </c>
      <c r="E317" s="41" t="s">
        <v>103</v>
      </c>
      <c r="F317" s="41">
        <v>8126429</v>
      </c>
      <c r="G317" s="41" t="s">
        <v>104</v>
      </c>
      <c r="H317" s="33" t="s">
        <v>727</v>
      </c>
      <c r="I317" s="143">
        <v>22806</v>
      </c>
      <c r="J317" s="143">
        <v>22806</v>
      </c>
      <c r="K317" s="143"/>
      <c r="L317" s="109">
        <f t="shared" si="162"/>
        <v>13923</v>
      </c>
      <c r="M317" s="109">
        <v>8883</v>
      </c>
      <c r="N317" s="109">
        <v>8883</v>
      </c>
      <c r="O317" s="109"/>
      <c r="P317" s="24">
        <f t="shared" si="212"/>
        <v>13923</v>
      </c>
      <c r="Q317" s="109">
        <f t="shared" si="213"/>
        <v>13923</v>
      </c>
      <c r="R317" s="89"/>
      <c r="S317" s="89">
        <v>13923</v>
      </c>
      <c r="T317" s="89"/>
      <c r="U317" s="89"/>
      <c r="V317" s="89">
        <f t="shared" si="214"/>
        <v>0</v>
      </c>
      <c r="W317" s="89"/>
      <c r="X317" s="89"/>
      <c r="Y317" s="89"/>
      <c r="Z317" s="308">
        <f t="shared" si="208"/>
        <v>2784.6000000000004</v>
      </c>
      <c r="AA317" s="272"/>
      <c r="AB317" s="308">
        <f t="shared" si="209"/>
        <v>6961.5</v>
      </c>
      <c r="AC317" s="272"/>
      <c r="AD317" s="304">
        <f t="shared" si="210"/>
        <v>10442.25</v>
      </c>
      <c r="AE317" s="272"/>
      <c r="AF317" s="304">
        <f t="shared" si="211"/>
        <v>13923</v>
      </c>
      <c r="AG317" s="82"/>
      <c r="AH317" s="29" t="s">
        <v>1019</v>
      </c>
      <c r="AI317" s="284"/>
    </row>
    <row r="318" spans="1:36" s="65" customFormat="1" ht="50.1" customHeight="1">
      <c r="A318" s="33">
        <v>6</v>
      </c>
      <c r="B318" s="87" t="s">
        <v>728</v>
      </c>
      <c r="C318" s="1" t="s">
        <v>130</v>
      </c>
      <c r="D318" s="87" t="s">
        <v>720</v>
      </c>
      <c r="E318" s="41" t="s">
        <v>103</v>
      </c>
      <c r="F318" s="41">
        <v>7862143</v>
      </c>
      <c r="G318" s="41" t="s">
        <v>104</v>
      </c>
      <c r="H318" s="33" t="s">
        <v>729</v>
      </c>
      <c r="I318" s="143">
        <v>14879</v>
      </c>
      <c r="J318" s="143">
        <v>14879</v>
      </c>
      <c r="K318" s="143"/>
      <c r="L318" s="109">
        <f t="shared" si="162"/>
        <v>10055</v>
      </c>
      <c r="M318" s="109">
        <v>4824</v>
      </c>
      <c r="N318" s="109">
        <v>4824</v>
      </c>
      <c r="O318" s="109"/>
      <c r="P318" s="24">
        <f t="shared" si="212"/>
        <v>10055</v>
      </c>
      <c r="Q318" s="109">
        <f t="shared" si="213"/>
        <v>10055</v>
      </c>
      <c r="R318" s="89"/>
      <c r="S318" s="89">
        <v>10055</v>
      </c>
      <c r="T318" s="89"/>
      <c r="U318" s="89"/>
      <c r="V318" s="89">
        <f t="shared" si="214"/>
        <v>0</v>
      </c>
      <c r="W318" s="89"/>
      <c r="X318" s="89"/>
      <c r="Y318" s="89"/>
      <c r="Z318" s="308">
        <f t="shared" si="208"/>
        <v>2011</v>
      </c>
      <c r="AA318" s="272"/>
      <c r="AB318" s="308">
        <f t="shared" si="209"/>
        <v>5027.5</v>
      </c>
      <c r="AC318" s="272"/>
      <c r="AD318" s="304">
        <f t="shared" si="210"/>
        <v>7541.25</v>
      </c>
      <c r="AE318" s="272"/>
      <c r="AF318" s="304">
        <f t="shared" si="211"/>
        <v>10055</v>
      </c>
      <c r="AG318" s="82"/>
      <c r="AH318" s="29" t="s">
        <v>1019</v>
      </c>
      <c r="AI318" s="284"/>
    </row>
    <row r="319" spans="1:36" s="65" customFormat="1" ht="50.1" customHeight="1">
      <c r="A319" s="33">
        <v>7</v>
      </c>
      <c r="B319" s="87" t="s">
        <v>730</v>
      </c>
      <c r="C319" s="1" t="s">
        <v>130</v>
      </c>
      <c r="D319" s="87" t="s">
        <v>731</v>
      </c>
      <c r="E319" s="41" t="s">
        <v>103</v>
      </c>
      <c r="F319" s="41">
        <v>8126448</v>
      </c>
      <c r="G319" s="41" t="s">
        <v>104</v>
      </c>
      <c r="H319" s="33" t="s">
        <v>732</v>
      </c>
      <c r="I319" s="143">
        <v>7471</v>
      </c>
      <c r="J319" s="143">
        <v>7471</v>
      </c>
      <c r="K319" s="143"/>
      <c r="L319" s="109">
        <f t="shared" ref="L319:L348" si="215">J319-N319</f>
        <v>4772</v>
      </c>
      <c r="M319" s="109">
        <v>2699</v>
      </c>
      <c r="N319" s="109">
        <v>2699</v>
      </c>
      <c r="O319" s="109"/>
      <c r="P319" s="24">
        <f t="shared" si="212"/>
        <v>4772</v>
      </c>
      <c r="Q319" s="109">
        <f t="shared" si="213"/>
        <v>4772</v>
      </c>
      <c r="R319" s="89"/>
      <c r="S319" s="89">
        <v>4772</v>
      </c>
      <c r="T319" s="89"/>
      <c r="U319" s="89"/>
      <c r="V319" s="89">
        <f t="shared" si="214"/>
        <v>0</v>
      </c>
      <c r="W319" s="89"/>
      <c r="X319" s="89"/>
      <c r="Y319" s="89"/>
      <c r="Z319" s="308">
        <f t="shared" si="208"/>
        <v>954.40000000000009</v>
      </c>
      <c r="AA319" s="272"/>
      <c r="AB319" s="308">
        <f t="shared" si="209"/>
        <v>2386</v>
      </c>
      <c r="AC319" s="272"/>
      <c r="AD319" s="304">
        <f t="shared" si="210"/>
        <v>3579</v>
      </c>
      <c r="AE319" s="272"/>
      <c r="AF319" s="304">
        <f t="shared" si="211"/>
        <v>4772</v>
      </c>
      <c r="AG319" s="82"/>
      <c r="AH319" s="29" t="s">
        <v>1019</v>
      </c>
      <c r="AI319" s="284"/>
    </row>
    <row r="320" spans="1:36" s="65" customFormat="1" ht="50.1" customHeight="1">
      <c r="A320" s="33">
        <v>8</v>
      </c>
      <c r="B320" s="87" t="s">
        <v>733</v>
      </c>
      <c r="C320" s="1" t="s">
        <v>130</v>
      </c>
      <c r="D320" s="87" t="s">
        <v>734</v>
      </c>
      <c r="E320" s="41" t="s">
        <v>103</v>
      </c>
      <c r="F320" s="41">
        <v>8099245</v>
      </c>
      <c r="G320" s="41" t="s">
        <v>634</v>
      </c>
      <c r="H320" s="33" t="s">
        <v>735</v>
      </c>
      <c r="I320" s="143">
        <v>6153</v>
      </c>
      <c r="J320" s="143">
        <v>6153</v>
      </c>
      <c r="K320" s="143"/>
      <c r="L320" s="109">
        <v>700</v>
      </c>
      <c r="M320" s="109">
        <v>5225</v>
      </c>
      <c r="N320" s="109">
        <v>5225</v>
      </c>
      <c r="O320" s="109"/>
      <c r="P320" s="24">
        <f t="shared" si="212"/>
        <v>700</v>
      </c>
      <c r="Q320" s="109">
        <f t="shared" si="213"/>
        <v>700</v>
      </c>
      <c r="R320" s="89"/>
      <c r="S320" s="89">
        <v>700</v>
      </c>
      <c r="T320" s="89"/>
      <c r="U320" s="89"/>
      <c r="V320" s="89">
        <f t="shared" si="214"/>
        <v>0</v>
      </c>
      <c r="W320" s="89"/>
      <c r="X320" s="89"/>
      <c r="Y320" s="89"/>
      <c r="Z320" s="308">
        <f t="shared" si="208"/>
        <v>140</v>
      </c>
      <c r="AA320" s="272"/>
      <c r="AB320" s="308">
        <f t="shared" si="209"/>
        <v>350</v>
      </c>
      <c r="AC320" s="272"/>
      <c r="AD320" s="304">
        <f t="shared" si="210"/>
        <v>525</v>
      </c>
      <c r="AE320" s="272"/>
      <c r="AF320" s="304">
        <f t="shared" si="211"/>
        <v>700</v>
      </c>
      <c r="AG320" s="82"/>
      <c r="AH320" s="29" t="s">
        <v>1019</v>
      </c>
      <c r="AI320" s="284"/>
    </row>
    <row r="321" spans="1:35" s="65" customFormat="1" ht="50.1" customHeight="1">
      <c r="A321" s="33">
        <v>9</v>
      </c>
      <c r="B321" s="87" t="s">
        <v>736</v>
      </c>
      <c r="C321" s="1" t="s">
        <v>130</v>
      </c>
      <c r="D321" s="87" t="s">
        <v>734</v>
      </c>
      <c r="E321" s="41" t="s">
        <v>103</v>
      </c>
      <c r="F321" s="41">
        <v>8126432</v>
      </c>
      <c r="G321" s="41" t="s">
        <v>737</v>
      </c>
      <c r="H321" s="33" t="s">
        <v>738</v>
      </c>
      <c r="I321" s="143">
        <v>8699</v>
      </c>
      <c r="J321" s="143">
        <v>8699</v>
      </c>
      <c r="K321" s="143"/>
      <c r="L321" s="109">
        <f t="shared" si="215"/>
        <v>3704</v>
      </c>
      <c r="M321" s="109">
        <v>4995</v>
      </c>
      <c r="N321" s="109">
        <v>4995</v>
      </c>
      <c r="O321" s="109"/>
      <c r="P321" s="24">
        <f t="shared" si="212"/>
        <v>3704</v>
      </c>
      <c r="Q321" s="109">
        <f t="shared" si="213"/>
        <v>3704</v>
      </c>
      <c r="R321" s="89"/>
      <c r="S321" s="89">
        <v>3704</v>
      </c>
      <c r="T321" s="89"/>
      <c r="U321" s="89"/>
      <c r="V321" s="89">
        <f t="shared" si="214"/>
        <v>0</v>
      </c>
      <c r="W321" s="89"/>
      <c r="X321" s="89"/>
      <c r="Y321" s="89"/>
      <c r="Z321" s="308">
        <f t="shared" si="208"/>
        <v>740.80000000000007</v>
      </c>
      <c r="AA321" s="272"/>
      <c r="AB321" s="308">
        <f t="shared" si="209"/>
        <v>1852</v>
      </c>
      <c r="AC321" s="272"/>
      <c r="AD321" s="304">
        <f t="shared" si="210"/>
        <v>2778</v>
      </c>
      <c r="AE321" s="272"/>
      <c r="AF321" s="304">
        <f t="shared" si="211"/>
        <v>3704</v>
      </c>
      <c r="AG321" s="82"/>
      <c r="AH321" s="29" t="s">
        <v>1019</v>
      </c>
      <c r="AI321" s="284"/>
    </row>
    <row r="322" spans="1:35" s="65" customFormat="1" ht="50.1" customHeight="1">
      <c r="A322" s="33">
        <v>10</v>
      </c>
      <c r="B322" s="87" t="s">
        <v>739</v>
      </c>
      <c r="C322" s="1" t="s">
        <v>130</v>
      </c>
      <c r="D322" s="87" t="s">
        <v>734</v>
      </c>
      <c r="E322" s="41" t="s">
        <v>103</v>
      </c>
      <c r="F322" s="41">
        <v>8126431</v>
      </c>
      <c r="G322" s="41" t="s">
        <v>737</v>
      </c>
      <c r="H322" s="33" t="s">
        <v>740</v>
      </c>
      <c r="I322" s="143">
        <v>10164</v>
      </c>
      <c r="J322" s="143">
        <v>10164</v>
      </c>
      <c r="K322" s="143"/>
      <c r="L322" s="109">
        <f t="shared" si="215"/>
        <v>5132</v>
      </c>
      <c r="M322" s="109">
        <v>5032</v>
      </c>
      <c r="N322" s="109">
        <v>5032</v>
      </c>
      <c r="O322" s="109"/>
      <c r="P322" s="24">
        <f t="shared" si="212"/>
        <v>5132</v>
      </c>
      <c r="Q322" s="109">
        <f t="shared" si="213"/>
        <v>5132</v>
      </c>
      <c r="R322" s="89"/>
      <c r="S322" s="89">
        <v>5132</v>
      </c>
      <c r="T322" s="89"/>
      <c r="U322" s="89"/>
      <c r="V322" s="89">
        <f t="shared" si="214"/>
        <v>0</v>
      </c>
      <c r="W322" s="89"/>
      <c r="X322" s="89"/>
      <c r="Y322" s="89"/>
      <c r="Z322" s="308">
        <f t="shared" si="208"/>
        <v>1026.4000000000001</v>
      </c>
      <c r="AA322" s="272"/>
      <c r="AB322" s="308">
        <f t="shared" si="209"/>
        <v>2566</v>
      </c>
      <c r="AC322" s="272"/>
      <c r="AD322" s="304">
        <f t="shared" si="210"/>
        <v>3849</v>
      </c>
      <c r="AE322" s="272"/>
      <c r="AF322" s="304">
        <f t="shared" si="211"/>
        <v>5132</v>
      </c>
      <c r="AG322" s="82"/>
      <c r="AH322" s="29" t="s">
        <v>1019</v>
      </c>
      <c r="AI322" s="284"/>
    </row>
    <row r="323" spans="1:35" s="65" customFormat="1" ht="50.1" customHeight="1">
      <c r="A323" s="33">
        <v>11</v>
      </c>
      <c r="B323" s="87" t="s">
        <v>741</v>
      </c>
      <c r="C323" s="1" t="s">
        <v>130</v>
      </c>
      <c r="D323" s="87" t="s">
        <v>734</v>
      </c>
      <c r="E323" s="41" t="s">
        <v>103</v>
      </c>
      <c r="F323" s="41">
        <v>8126433</v>
      </c>
      <c r="G323" s="41" t="s">
        <v>737</v>
      </c>
      <c r="H323" s="33" t="s">
        <v>742</v>
      </c>
      <c r="I323" s="143">
        <v>14879</v>
      </c>
      <c r="J323" s="143">
        <v>14879</v>
      </c>
      <c r="K323" s="143"/>
      <c r="L323" s="109">
        <f t="shared" si="215"/>
        <v>7536</v>
      </c>
      <c r="M323" s="109">
        <v>7343</v>
      </c>
      <c r="N323" s="109">
        <v>7343</v>
      </c>
      <c r="O323" s="109"/>
      <c r="P323" s="24">
        <f t="shared" si="212"/>
        <v>7536</v>
      </c>
      <c r="Q323" s="109">
        <f t="shared" si="213"/>
        <v>7536</v>
      </c>
      <c r="R323" s="89"/>
      <c r="S323" s="89">
        <v>7536</v>
      </c>
      <c r="T323" s="89"/>
      <c r="U323" s="89"/>
      <c r="V323" s="89">
        <f t="shared" si="214"/>
        <v>0</v>
      </c>
      <c r="W323" s="89"/>
      <c r="X323" s="89"/>
      <c r="Y323" s="89"/>
      <c r="Z323" s="308">
        <f t="shared" si="208"/>
        <v>1507.2</v>
      </c>
      <c r="AA323" s="272"/>
      <c r="AB323" s="308">
        <f t="shared" si="209"/>
        <v>3768</v>
      </c>
      <c r="AC323" s="272"/>
      <c r="AD323" s="304">
        <f t="shared" si="210"/>
        <v>5652</v>
      </c>
      <c r="AE323" s="272"/>
      <c r="AF323" s="304">
        <f t="shared" si="211"/>
        <v>7536</v>
      </c>
      <c r="AG323" s="82"/>
      <c r="AH323" s="29" t="s">
        <v>1019</v>
      </c>
      <c r="AI323" s="284"/>
    </row>
    <row r="324" spans="1:35" s="65" customFormat="1" ht="50.1" customHeight="1">
      <c r="A324" s="33">
        <v>12</v>
      </c>
      <c r="B324" s="87" t="s">
        <v>743</v>
      </c>
      <c r="C324" s="1" t="s">
        <v>130</v>
      </c>
      <c r="D324" s="87" t="s">
        <v>734</v>
      </c>
      <c r="E324" s="41" t="s">
        <v>103</v>
      </c>
      <c r="F324" s="41">
        <v>8126444</v>
      </c>
      <c r="G324" s="41" t="s">
        <v>744</v>
      </c>
      <c r="H324" s="33" t="s">
        <v>745</v>
      </c>
      <c r="I324" s="143">
        <v>7686</v>
      </c>
      <c r="J324" s="143">
        <v>7686</v>
      </c>
      <c r="K324" s="143"/>
      <c r="L324" s="109">
        <f t="shared" si="215"/>
        <v>2121</v>
      </c>
      <c r="M324" s="109">
        <v>5565</v>
      </c>
      <c r="N324" s="109">
        <v>5565</v>
      </c>
      <c r="O324" s="109"/>
      <c r="P324" s="24">
        <f t="shared" si="212"/>
        <v>2121</v>
      </c>
      <c r="Q324" s="109">
        <f t="shared" si="213"/>
        <v>2121</v>
      </c>
      <c r="R324" s="89"/>
      <c r="S324" s="89">
        <v>2121</v>
      </c>
      <c r="T324" s="89"/>
      <c r="U324" s="89"/>
      <c r="V324" s="89">
        <f t="shared" si="214"/>
        <v>0</v>
      </c>
      <c r="W324" s="89"/>
      <c r="X324" s="89"/>
      <c r="Y324" s="89"/>
      <c r="Z324" s="308">
        <f t="shared" si="208"/>
        <v>424.20000000000005</v>
      </c>
      <c r="AA324" s="272"/>
      <c r="AB324" s="308">
        <f t="shared" si="209"/>
        <v>1060.5</v>
      </c>
      <c r="AC324" s="272"/>
      <c r="AD324" s="304">
        <f t="shared" si="210"/>
        <v>1590.75</v>
      </c>
      <c r="AE324" s="272"/>
      <c r="AF324" s="304">
        <f t="shared" si="211"/>
        <v>2121</v>
      </c>
      <c r="AG324" s="82"/>
      <c r="AH324" s="29" t="s">
        <v>1019</v>
      </c>
      <c r="AI324" s="284"/>
    </row>
    <row r="325" spans="1:35" s="65" customFormat="1" ht="50.1" customHeight="1">
      <c r="A325" s="33">
        <v>13</v>
      </c>
      <c r="B325" s="87" t="s">
        <v>746</v>
      </c>
      <c r="C325" s="1" t="s">
        <v>130</v>
      </c>
      <c r="D325" s="87" t="s">
        <v>747</v>
      </c>
      <c r="E325" s="41" t="s">
        <v>103</v>
      </c>
      <c r="F325" s="41">
        <v>8126445</v>
      </c>
      <c r="G325" s="41" t="s">
        <v>737</v>
      </c>
      <c r="H325" s="33" t="s">
        <v>748</v>
      </c>
      <c r="I325" s="143">
        <v>4975</v>
      </c>
      <c r="J325" s="143">
        <v>4975</v>
      </c>
      <c r="K325" s="143"/>
      <c r="L325" s="109">
        <f t="shared" si="215"/>
        <v>2219</v>
      </c>
      <c r="M325" s="109">
        <v>2756</v>
      </c>
      <c r="N325" s="109">
        <v>2756</v>
      </c>
      <c r="O325" s="109"/>
      <c r="P325" s="24">
        <f t="shared" si="212"/>
        <v>2219</v>
      </c>
      <c r="Q325" s="109">
        <f t="shared" si="213"/>
        <v>2219</v>
      </c>
      <c r="R325" s="89"/>
      <c r="S325" s="89"/>
      <c r="T325" s="89">
        <v>2219</v>
      </c>
      <c r="U325" s="89"/>
      <c r="V325" s="89">
        <f t="shared" si="214"/>
        <v>0</v>
      </c>
      <c r="W325" s="89"/>
      <c r="X325" s="89"/>
      <c r="Y325" s="89"/>
      <c r="Z325" s="308">
        <f t="shared" si="208"/>
        <v>443.8</v>
      </c>
      <c r="AA325" s="272"/>
      <c r="AB325" s="308">
        <f t="shared" si="209"/>
        <v>1109.5</v>
      </c>
      <c r="AC325" s="272"/>
      <c r="AD325" s="304">
        <f t="shared" si="210"/>
        <v>1664.25</v>
      </c>
      <c r="AE325" s="272"/>
      <c r="AF325" s="304">
        <f t="shared" si="211"/>
        <v>2219</v>
      </c>
      <c r="AG325" s="82"/>
      <c r="AH325" s="29" t="s">
        <v>1019</v>
      </c>
      <c r="AI325" s="284"/>
    </row>
    <row r="326" spans="1:35" s="65" customFormat="1" ht="50.1" customHeight="1">
      <c r="A326" s="33">
        <v>14</v>
      </c>
      <c r="B326" s="87" t="s">
        <v>749</v>
      </c>
      <c r="C326" s="1" t="s">
        <v>130</v>
      </c>
      <c r="D326" s="87" t="s">
        <v>720</v>
      </c>
      <c r="E326" s="41" t="s">
        <v>103</v>
      </c>
      <c r="F326" s="41">
        <v>8126423</v>
      </c>
      <c r="G326" s="41" t="s">
        <v>737</v>
      </c>
      <c r="H326" s="33" t="s">
        <v>750</v>
      </c>
      <c r="I326" s="143">
        <v>8654</v>
      </c>
      <c r="J326" s="143">
        <v>8654</v>
      </c>
      <c r="K326" s="143"/>
      <c r="L326" s="109">
        <f t="shared" si="215"/>
        <v>4488</v>
      </c>
      <c r="M326" s="109">
        <v>4166</v>
      </c>
      <c r="N326" s="109">
        <v>4166</v>
      </c>
      <c r="O326" s="109"/>
      <c r="P326" s="24">
        <f t="shared" si="212"/>
        <v>4488</v>
      </c>
      <c r="Q326" s="109">
        <f t="shared" si="213"/>
        <v>4488</v>
      </c>
      <c r="R326" s="89"/>
      <c r="S326" s="89"/>
      <c r="T326" s="89">
        <v>4488</v>
      </c>
      <c r="U326" s="89"/>
      <c r="V326" s="89">
        <f t="shared" si="214"/>
        <v>0</v>
      </c>
      <c r="W326" s="89"/>
      <c r="X326" s="89"/>
      <c r="Y326" s="89"/>
      <c r="Z326" s="308">
        <f t="shared" si="208"/>
        <v>897.6</v>
      </c>
      <c r="AA326" s="272"/>
      <c r="AB326" s="308">
        <f t="shared" si="209"/>
        <v>2244</v>
      </c>
      <c r="AC326" s="272"/>
      <c r="AD326" s="304">
        <f t="shared" si="210"/>
        <v>3366</v>
      </c>
      <c r="AE326" s="272"/>
      <c r="AF326" s="304">
        <f t="shared" si="211"/>
        <v>4488</v>
      </c>
      <c r="AG326" s="82"/>
      <c r="AH326" s="29" t="s">
        <v>1019</v>
      </c>
      <c r="AI326" s="284"/>
    </row>
    <row r="327" spans="1:35" s="65" customFormat="1" ht="50.1" customHeight="1">
      <c r="A327" s="33">
        <v>15</v>
      </c>
      <c r="B327" s="87" t="s">
        <v>751</v>
      </c>
      <c r="C327" s="1" t="s">
        <v>130</v>
      </c>
      <c r="D327" s="87" t="s">
        <v>717</v>
      </c>
      <c r="E327" s="41" t="s">
        <v>103</v>
      </c>
      <c r="F327" s="41">
        <v>8126424</v>
      </c>
      <c r="G327" s="41" t="s">
        <v>737</v>
      </c>
      <c r="H327" s="33" t="s">
        <v>752</v>
      </c>
      <c r="I327" s="143">
        <v>4106</v>
      </c>
      <c r="J327" s="143">
        <v>4106</v>
      </c>
      <c r="K327" s="143"/>
      <c r="L327" s="109">
        <f t="shared" si="215"/>
        <v>1522</v>
      </c>
      <c r="M327" s="109">
        <v>2584</v>
      </c>
      <c r="N327" s="109">
        <v>2584</v>
      </c>
      <c r="O327" s="109"/>
      <c r="P327" s="24">
        <f t="shared" si="212"/>
        <v>1522</v>
      </c>
      <c r="Q327" s="109">
        <f t="shared" si="213"/>
        <v>1522</v>
      </c>
      <c r="R327" s="89"/>
      <c r="S327" s="89"/>
      <c r="T327" s="89">
        <v>1522</v>
      </c>
      <c r="U327" s="89"/>
      <c r="V327" s="89">
        <f t="shared" si="214"/>
        <v>0</v>
      </c>
      <c r="W327" s="89"/>
      <c r="X327" s="89"/>
      <c r="Y327" s="89"/>
      <c r="Z327" s="308">
        <f t="shared" si="208"/>
        <v>304.40000000000003</v>
      </c>
      <c r="AA327" s="272"/>
      <c r="AB327" s="308">
        <f t="shared" si="209"/>
        <v>761</v>
      </c>
      <c r="AC327" s="272"/>
      <c r="AD327" s="304">
        <f t="shared" si="210"/>
        <v>1141.5</v>
      </c>
      <c r="AE327" s="272"/>
      <c r="AF327" s="304">
        <f t="shared" si="211"/>
        <v>1522</v>
      </c>
      <c r="AG327" s="82"/>
      <c r="AH327" s="29" t="s">
        <v>1019</v>
      </c>
      <c r="AI327" s="284"/>
    </row>
    <row r="328" spans="1:35" s="65" customFormat="1" ht="50.1" customHeight="1">
      <c r="A328" s="33">
        <v>16</v>
      </c>
      <c r="B328" s="87" t="s">
        <v>753</v>
      </c>
      <c r="C328" s="1" t="s">
        <v>130</v>
      </c>
      <c r="D328" s="87" t="s">
        <v>720</v>
      </c>
      <c r="E328" s="41" t="s">
        <v>103</v>
      </c>
      <c r="F328" s="41">
        <v>8126449</v>
      </c>
      <c r="G328" s="41" t="s">
        <v>737</v>
      </c>
      <c r="H328" s="33" t="s">
        <v>754</v>
      </c>
      <c r="I328" s="143">
        <v>9643</v>
      </c>
      <c r="J328" s="143">
        <v>9643</v>
      </c>
      <c r="K328" s="143"/>
      <c r="L328" s="109">
        <f t="shared" si="215"/>
        <v>6041</v>
      </c>
      <c r="M328" s="109">
        <v>3602</v>
      </c>
      <c r="N328" s="109">
        <v>3602</v>
      </c>
      <c r="O328" s="109"/>
      <c r="P328" s="24">
        <f t="shared" si="212"/>
        <v>6041</v>
      </c>
      <c r="Q328" s="109">
        <f t="shared" si="213"/>
        <v>6041</v>
      </c>
      <c r="R328" s="89"/>
      <c r="S328" s="89"/>
      <c r="T328" s="89">
        <v>6041</v>
      </c>
      <c r="U328" s="89"/>
      <c r="V328" s="89">
        <f t="shared" si="214"/>
        <v>0</v>
      </c>
      <c r="W328" s="89"/>
      <c r="X328" s="89"/>
      <c r="Y328" s="89"/>
      <c r="Z328" s="308">
        <f t="shared" si="208"/>
        <v>1208.2</v>
      </c>
      <c r="AA328" s="272"/>
      <c r="AB328" s="308">
        <f t="shared" si="209"/>
        <v>3020.5</v>
      </c>
      <c r="AC328" s="272"/>
      <c r="AD328" s="304">
        <f t="shared" si="210"/>
        <v>4530.75</v>
      </c>
      <c r="AE328" s="272"/>
      <c r="AF328" s="304">
        <f t="shared" si="211"/>
        <v>6041</v>
      </c>
      <c r="AG328" s="82"/>
      <c r="AH328" s="29" t="s">
        <v>1019</v>
      </c>
      <c r="AI328" s="284"/>
    </row>
    <row r="329" spans="1:35" s="65" customFormat="1" ht="50.1" customHeight="1">
      <c r="A329" s="33">
        <v>17</v>
      </c>
      <c r="B329" s="87" t="s">
        <v>755</v>
      </c>
      <c r="C329" s="1" t="s">
        <v>130</v>
      </c>
      <c r="D329" s="87" t="s">
        <v>734</v>
      </c>
      <c r="E329" s="41" t="s">
        <v>103</v>
      </c>
      <c r="F329" s="41">
        <v>8099244</v>
      </c>
      <c r="G329" s="41" t="s">
        <v>634</v>
      </c>
      <c r="H329" s="33" t="s">
        <v>756</v>
      </c>
      <c r="I329" s="143">
        <v>7551</v>
      </c>
      <c r="J329" s="143">
        <f t="shared" ref="J329:J330" si="216">I329</f>
        <v>7551</v>
      </c>
      <c r="K329" s="143"/>
      <c r="L329" s="109">
        <v>1038</v>
      </c>
      <c r="M329" s="109">
        <v>6153</v>
      </c>
      <c r="N329" s="109">
        <v>6153</v>
      </c>
      <c r="O329" s="109"/>
      <c r="P329" s="24">
        <f t="shared" si="212"/>
        <v>1038</v>
      </c>
      <c r="Q329" s="109">
        <f t="shared" si="213"/>
        <v>1038</v>
      </c>
      <c r="R329" s="89"/>
      <c r="S329" s="89"/>
      <c r="T329" s="89">
        <v>1038</v>
      </c>
      <c r="U329" s="89"/>
      <c r="V329" s="89">
        <f t="shared" si="214"/>
        <v>0</v>
      </c>
      <c r="W329" s="89"/>
      <c r="X329" s="89"/>
      <c r="Y329" s="89"/>
      <c r="Z329" s="308">
        <f t="shared" si="208"/>
        <v>207.60000000000002</v>
      </c>
      <c r="AA329" s="272"/>
      <c r="AB329" s="308">
        <f t="shared" si="209"/>
        <v>519</v>
      </c>
      <c r="AC329" s="272"/>
      <c r="AD329" s="304">
        <f t="shared" si="210"/>
        <v>778.5</v>
      </c>
      <c r="AE329" s="272"/>
      <c r="AF329" s="304">
        <f t="shared" si="211"/>
        <v>1038</v>
      </c>
      <c r="AG329" s="82"/>
      <c r="AH329" s="29" t="s">
        <v>1019</v>
      </c>
      <c r="AI329" s="284"/>
    </row>
    <row r="330" spans="1:35" s="65" customFormat="1" ht="50.1" customHeight="1">
      <c r="A330" s="33">
        <v>18</v>
      </c>
      <c r="B330" s="87" t="s">
        <v>757</v>
      </c>
      <c r="C330" s="1" t="s">
        <v>130</v>
      </c>
      <c r="D330" s="87" t="s">
        <v>720</v>
      </c>
      <c r="E330" s="41" t="s">
        <v>103</v>
      </c>
      <c r="F330" s="41">
        <v>8069981</v>
      </c>
      <c r="G330" s="41" t="s">
        <v>634</v>
      </c>
      <c r="H330" s="33" t="s">
        <v>758</v>
      </c>
      <c r="I330" s="143">
        <v>10961</v>
      </c>
      <c r="J330" s="143">
        <f t="shared" si="216"/>
        <v>10961</v>
      </c>
      <c r="K330" s="143"/>
      <c r="L330" s="109">
        <v>2246</v>
      </c>
      <c r="M330" s="109">
        <v>7835</v>
      </c>
      <c r="N330" s="109">
        <v>7835</v>
      </c>
      <c r="O330" s="109"/>
      <c r="P330" s="24">
        <f t="shared" si="212"/>
        <v>2246</v>
      </c>
      <c r="Q330" s="109">
        <f t="shared" si="213"/>
        <v>2246</v>
      </c>
      <c r="R330" s="89"/>
      <c r="S330" s="89"/>
      <c r="T330" s="89">
        <v>2246</v>
      </c>
      <c r="U330" s="89"/>
      <c r="V330" s="89">
        <f t="shared" si="214"/>
        <v>0</v>
      </c>
      <c r="W330" s="89"/>
      <c r="X330" s="89"/>
      <c r="Y330" s="89"/>
      <c r="Z330" s="308">
        <f t="shared" si="208"/>
        <v>449.20000000000005</v>
      </c>
      <c r="AA330" s="272"/>
      <c r="AB330" s="308">
        <f t="shared" si="209"/>
        <v>1123</v>
      </c>
      <c r="AC330" s="272"/>
      <c r="AD330" s="304">
        <f t="shared" si="210"/>
        <v>1684.5</v>
      </c>
      <c r="AE330" s="272"/>
      <c r="AF330" s="304">
        <f t="shared" si="211"/>
        <v>2246</v>
      </c>
      <c r="AG330" s="82"/>
      <c r="AH330" s="29" t="s">
        <v>1019</v>
      </c>
      <c r="AI330" s="284"/>
    </row>
    <row r="331" spans="1:35" s="65" customFormat="1" ht="95.4" customHeight="1">
      <c r="A331" s="33">
        <v>19</v>
      </c>
      <c r="B331" s="87" t="s">
        <v>759</v>
      </c>
      <c r="C331" s="1" t="s">
        <v>256</v>
      </c>
      <c r="D331" s="87" t="s">
        <v>760</v>
      </c>
      <c r="E331" s="41" t="s">
        <v>103</v>
      </c>
      <c r="F331" s="41">
        <v>8126420</v>
      </c>
      <c r="G331" s="41" t="s">
        <v>104</v>
      </c>
      <c r="H331" s="33" t="s">
        <v>761</v>
      </c>
      <c r="I331" s="143">
        <v>8626</v>
      </c>
      <c r="J331" s="143">
        <v>8626</v>
      </c>
      <c r="K331" s="143"/>
      <c r="L331" s="109">
        <f t="shared" si="215"/>
        <v>1471</v>
      </c>
      <c r="M331" s="109">
        <v>7155</v>
      </c>
      <c r="N331" s="109">
        <v>7155</v>
      </c>
      <c r="O331" s="109"/>
      <c r="P331" s="24">
        <f t="shared" si="212"/>
        <v>1471</v>
      </c>
      <c r="Q331" s="109">
        <f t="shared" si="213"/>
        <v>1471</v>
      </c>
      <c r="R331" s="89"/>
      <c r="S331" s="89"/>
      <c r="T331" s="89">
        <v>1471</v>
      </c>
      <c r="U331" s="89"/>
      <c r="V331" s="89">
        <f t="shared" si="214"/>
        <v>0</v>
      </c>
      <c r="W331" s="89"/>
      <c r="X331" s="89"/>
      <c r="Y331" s="89"/>
      <c r="Z331" s="308">
        <f t="shared" si="208"/>
        <v>294.2</v>
      </c>
      <c r="AA331" s="272"/>
      <c r="AB331" s="308">
        <f t="shared" si="209"/>
        <v>735.5</v>
      </c>
      <c r="AC331" s="272"/>
      <c r="AD331" s="304">
        <f t="shared" si="210"/>
        <v>1103.25</v>
      </c>
      <c r="AE331" s="272"/>
      <c r="AF331" s="304">
        <f t="shared" si="211"/>
        <v>1471</v>
      </c>
      <c r="AG331" s="82"/>
      <c r="AH331" s="29" t="s">
        <v>1019</v>
      </c>
      <c r="AI331" s="284"/>
    </row>
    <row r="332" spans="1:35" s="65" customFormat="1" ht="95.4" customHeight="1">
      <c r="A332" s="33">
        <v>20</v>
      </c>
      <c r="B332" s="87" t="s">
        <v>762</v>
      </c>
      <c r="C332" s="1" t="s">
        <v>256</v>
      </c>
      <c r="D332" s="87" t="s">
        <v>763</v>
      </c>
      <c r="E332" s="41" t="s">
        <v>103</v>
      </c>
      <c r="F332" s="41">
        <v>8126453</v>
      </c>
      <c r="G332" s="41" t="s">
        <v>104</v>
      </c>
      <c r="H332" s="33" t="s">
        <v>764</v>
      </c>
      <c r="I332" s="143">
        <v>8213</v>
      </c>
      <c r="J332" s="143">
        <v>8213</v>
      </c>
      <c r="K332" s="143"/>
      <c r="L332" s="109">
        <f t="shared" si="215"/>
        <v>1408</v>
      </c>
      <c r="M332" s="109">
        <v>6805</v>
      </c>
      <c r="N332" s="109">
        <v>6805</v>
      </c>
      <c r="O332" s="109"/>
      <c r="P332" s="24">
        <f t="shared" si="212"/>
        <v>1408</v>
      </c>
      <c r="Q332" s="109">
        <f t="shared" si="213"/>
        <v>1408</v>
      </c>
      <c r="R332" s="89"/>
      <c r="S332" s="89"/>
      <c r="T332" s="89">
        <v>1408</v>
      </c>
      <c r="U332" s="89"/>
      <c r="V332" s="89">
        <f t="shared" si="214"/>
        <v>0</v>
      </c>
      <c r="W332" s="89"/>
      <c r="X332" s="89"/>
      <c r="Y332" s="89"/>
      <c r="Z332" s="308">
        <f t="shared" si="208"/>
        <v>281.60000000000002</v>
      </c>
      <c r="AA332" s="272"/>
      <c r="AB332" s="308">
        <f t="shared" si="209"/>
        <v>704</v>
      </c>
      <c r="AC332" s="272"/>
      <c r="AD332" s="304">
        <f t="shared" si="210"/>
        <v>1056</v>
      </c>
      <c r="AE332" s="272"/>
      <c r="AF332" s="304">
        <f t="shared" si="211"/>
        <v>1408</v>
      </c>
      <c r="AG332" s="82"/>
      <c r="AH332" s="29" t="s">
        <v>1019</v>
      </c>
      <c r="AI332" s="284"/>
    </row>
    <row r="333" spans="1:35" s="65" customFormat="1" ht="95.4" customHeight="1">
      <c r="A333" s="33">
        <v>21</v>
      </c>
      <c r="B333" s="87" t="s">
        <v>765</v>
      </c>
      <c r="C333" s="1" t="s">
        <v>256</v>
      </c>
      <c r="D333" s="87" t="s">
        <v>747</v>
      </c>
      <c r="E333" s="41" t="s">
        <v>103</v>
      </c>
      <c r="F333" s="41">
        <v>8126451</v>
      </c>
      <c r="G333" s="41" t="s">
        <v>104</v>
      </c>
      <c r="H333" s="33" t="s">
        <v>766</v>
      </c>
      <c r="I333" s="143">
        <v>22347</v>
      </c>
      <c r="J333" s="143">
        <v>22347</v>
      </c>
      <c r="K333" s="143"/>
      <c r="L333" s="109">
        <f t="shared" si="215"/>
        <v>17547</v>
      </c>
      <c r="M333" s="109">
        <v>4800</v>
      </c>
      <c r="N333" s="109">
        <v>4800</v>
      </c>
      <c r="O333" s="109"/>
      <c r="P333" s="24">
        <f t="shared" si="212"/>
        <v>16347</v>
      </c>
      <c r="Q333" s="109">
        <f t="shared" si="213"/>
        <v>16347</v>
      </c>
      <c r="R333" s="89"/>
      <c r="S333" s="89"/>
      <c r="T333" s="89">
        <v>16347</v>
      </c>
      <c r="U333" s="89"/>
      <c r="V333" s="89">
        <f t="shared" si="214"/>
        <v>0</v>
      </c>
      <c r="W333" s="89"/>
      <c r="X333" s="89"/>
      <c r="Y333" s="89"/>
      <c r="Z333" s="308">
        <f t="shared" si="208"/>
        <v>3269.4</v>
      </c>
      <c r="AA333" s="272"/>
      <c r="AB333" s="308">
        <f t="shared" si="209"/>
        <v>8173.5</v>
      </c>
      <c r="AC333" s="272"/>
      <c r="AD333" s="304">
        <f t="shared" si="210"/>
        <v>12260.25</v>
      </c>
      <c r="AE333" s="272"/>
      <c r="AF333" s="304">
        <f t="shared" si="211"/>
        <v>16347</v>
      </c>
      <c r="AG333" s="82"/>
      <c r="AH333" s="29" t="s">
        <v>1019</v>
      </c>
      <c r="AI333" s="284"/>
    </row>
    <row r="334" spans="1:35" s="65" customFormat="1" ht="95.4" customHeight="1">
      <c r="A334" s="33">
        <v>22</v>
      </c>
      <c r="B334" s="87" t="s">
        <v>767</v>
      </c>
      <c r="C334" s="1" t="s">
        <v>256</v>
      </c>
      <c r="D334" s="87" t="s">
        <v>734</v>
      </c>
      <c r="E334" s="41" t="s">
        <v>103</v>
      </c>
      <c r="F334" s="41">
        <v>8126452</v>
      </c>
      <c r="G334" s="41" t="s">
        <v>737</v>
      </c>
      <c r="H334" s="33" t="s">
        <v>768</v>
      </c>
      <c r="I334" s="143">
        <v>28533</v>
      </c>
      <c r="J334" s="143">
        <v>28533</v>
      </c>
      <c r="K334" s="143"/>
      <c r="L334" s="109">
        <f t="shared" si="215"/>
        <v>22257</v>
      </c>
      <c r="M334" s="109">
        <v>6276</v>
      </c>
      <c r="N334" s="109">
        <v>6276</v>
      </c>
      <c r="O334" s="109"/>
      <c r="P334" s="24">
        <f t="shared" si="212"/>
        <v>22257</v>
      </c>
      <c r="Q334" s="109">
        <f t="shared" si="213"/>
        <v>22257</v>
      </c>
      <c r="R334" s="89"/>
      <c r="S334" s="89"/>
      <c r="T334" s="89">
        <v>22257</v>
      </c>
      <c r="U334" s="89"/>
      <c r="V334" s="89">
        <f t="shared" si="214"/>
        <v>0</v>
      </c>
      <c r="W334" s="89"/>
      <c r="X334" s="89"/>
      <c r="Y334" s="89"/>
      <c r="Z334" s="308">
        <f t="shared" si="208"/>
        <v>4451.4000000000005</v>
      </c>
      <c r="AA334" s="272"/>
      <c r="AB334" s="308">
        <f t="shared" si="209"/>
        <v>11128.5</v>
      </c>
      <c r="AC334" s="272"/>
      <c r="AD334" s="304">
        <f t="shared" si="210"/>
        <v>16692.75</v>
      </c>
      <c r="AE334" s="272"/>
      <c r="AF334" s="304">
        <f t="shared" si="211"/>
        <v>22257</v>
      </c>
      <c r="AG334" s="82"/>
      <c r="AH334" s="29" t="s">
        <v>1019</v>
      </c>
      <c r="AI334" s="284"/>
    </row>
    <row r="335" spans="1:35" s="65" customFormat="1" ht="95.4" customHeight="1">
      <c r="A335" s="33">
        <v>23</v>
      </c>
      <c r="B335" s="87" t="s">
        <v>769</v>
      </c>
      <c r="C335" s="1" t="s">
        <v>256</v>
      </c>
      <c r="D335" s="87" t="s">
        <v>720</v>
      </c>
      <c r="E335" s="41" t="s">
        <v>103</v>
      </c>
      <c r="F335" s="41">
        <v>8126422</v>
      </c>
      <c r="G335" s="41" t="s">
        <v>737</v>
      </c>
      <c r="H335" s="33" t="s">
        <v>770</v>
      </c>
      <c r="I335" s="143">
        <v>27479</v>
      </c>
      <c r="J335" s="143">
        <v>27479</v>
      </c>
      <c r="K335" s="143"/>
      <c r="L335" s="109">
        <f t="shared" si="215"/>
        <v>18868</v>
      </c>
      <c r="M335" s="109">
        <v>8611</v>
      </c>
      <c r="N335" s="109">
        <v>8611</v>
      </c>
      <c r="O335" s="109"/>
      <c r="P335" s="24">
        <f t="shared" si="212"/>
        <v>18868</v>
      </c>
      <c r="Q335" s="109">
        <f t="shared" si="213"/>
        <v>18868</v>
      </c>
      <c r="R335" s="89"/>
      <c r="S335" s="89"/>
      <c r="T335" s="89">
        <v>18868</v>
      </c>
      <c r="U335" s="89"/>
      <c r="V335" s="89">
        <f t="shared" si="214"/>
        <v>0</v>
      </c>
      <c r="W335" s="89"/>
      <c r="X335" s="89"/>
      <c r="Y335" s="89"/>
      <c r="Z335" s="308">
        <f t="shared" si="208"/>
        <v>3773.6000000000004</v>
      </c>
      <c r="AA335" s="272"/>
      <c r="AB335" s="308">
        <f t="shared" si="209"/>
        <v>9434</v>
      </c>
      <c r="AC335" s="272"/>
      <c r="AD335" s="304">
        <f t="shared" si="210"/>
        <v>14151</v>
      </c>
      <c r="AE335" s="272"/>
      <c r="AF335" s="304">
        <f t="shared" si="211"/>
        <v>18868</v>
      </c>
      <c r="AG335" s="82"/>
      <c r="AH335" s="29" t="s">
        <v>1019</v>
      </c>
      <c r="AI335" s="284"/>
    </row>
    <row r="336" spans="1:35" s="65" customFormat="1" ht="42" hidden="1" customHeight="1">
      <c r="A336" s="33"/>
      <c r="B336" s="87" t="s">
        <v>86</v>
      </c>
      <c r="C336" s="1"/>
      <c r="D336" s="87"/>
      <c r="E336" s="33"/>
      <c r="F336" s="33"/>
      <c r="G336" s="33"/>
      <c r="H336" s="1"/>
      <c r="I336" s="109"/>
      <c r="J336" s="109"/>
      <c r="K336" s="109"/>
      <c r="L336" s="109"/>
      <c r="M336" s="109"/>
      <c r="N336" s="109"/>
      <c r="O336" s="109"/>
      <c r="P336" s="24">
        <f t="shared" si="212"/>
        <v>0</v>
      </c>
      <c r="Q336" s="109">
        <f t="shared" si="213"/>
        <v>0</v>
      </c>
      <c r="R336" s="89"/>
      <c r="S336" s="89"/>
      <c r="T336" s="89"/>
      <c r="U336" s="89"/>
      <c r="V336" s="89">
        <f t="shared" si="214"/>
        <v>0</v>
      </c>
      <c r="W336" s="89"/>
      <c r="X336" s="89"/>
      <c r="Y336" s="89"/>
      <c r="Z336" s="271"/>
      <c r="AA336" s="273"/>
      <c r="AB336" s="273"/>
      <c r="AC336" s="273"/>
      <c r="AD336" s="273"/>
      <c r="AE336" s="273"/>
      <c r="AF336" s="82"/>
      <c r="AG336" s="82"/>
      <c r="AH336" s="29"/>
      <c r="AI336" s="284"/>
    </row>
    <row r="337" spans="1:36" s="68" customFormat="1" ht="62.4" customHeight="1">
      <c r="A337" s="22" t="s">
        <v>771</v>
      </c>
      <c r="B337" s="21" t="s">
        <v>772</v>
      </c>
      <c r="C337" s="22"/>
      <c r="D337" s="39"/>
      <c r="E337" s="40"/>
      <c r="F337" s="40"/>
      <c r="G337" s="40"/>
      <c r="H337" s="45"/>
      <c r="I337" s="24">
        <f>SUM(I338:I351)</f>
        <v>1420845.1217360001</v>
      </c>
      <c r="J337" s="24">
        <f t="shared" ref="J337:Y337" si="217">SUM(J338:J351)</f>
        <v>1420845.1217360001</v>
      </c>
      <c r="K337" s="24">
        <f t="shared" si="217"/>
        <v>0</v>
      </c>
      <c r="L337" s="24">
        <f t="shared" si="217"/>
        <v>413890.13628400001</v>
      </c>
      <c r="M337" s="24">
        <f t="shared" si="217"/>
        <v>985001.98545200005</v>
      </c>
      <c r="N337" s="24">
        <f t="shared" si="217"/>
        <v>985001.98545200005</v>
      </c>
      <c r="O337" s="24">
        <f t="shared" si="217"/>
        <v>0</v>
      </c>
      <c r="P337" s="24">
        <f>SUM(P338:P351)</f>
        <v>325936</v>
      </c>
      <c r="Q337" s="24">
        <f t="shared" si="217"/>
        <v>325936</v>
      </c>
      <c r="R337" s="24">
        <f t="shared" si="217"/>
        <v>0</v>
      </c>
      <c r="S337" s="24">
        <f t="shared" si="217"/>
        <v>194876</v>
      </c>
      <c r="T337" s="24">
        <f t="shared" si="217"/>
        <v>131060</v>
      </c>
      <c r="U337" s="24">
        <f t="shared" si="217"/>
        <v>0</v>
      </c>
      <c r="V337" s="24">
        <f t="shared" si="217"/>
        <v>0</v>
      </c>
      <c r="W337" s="24">
        <f t="shared" si="217"/>
        <v>0</v>
      </c>
      <c r="X337" s="24">
        <f t="shared" si="217"/>
        <v>0</v>
      </c>
      <c r="Y337" s="24">
        <f t="shared" si="217"/>
        <v>0</v>
      </c>
      <c r="Z337" s="303">
        <f t="shared" ref="Z337" si="218">20%*P337</f>
        <v>65187.200000000004</v>
      </c>
      <c r="AA337" s="299"/>
      <c r="AB337" s="303">
        <f t="shared" ref="AB337" si="219">50%*P337</f>
        <v>162968</v>
      </c>
      <c r="AC337" s="299"/>
      <c r="AD337" s="306">
        <f t="shared" ref="AD337" si="220">75%*P337</f>
        <v>244452</v>
      </c>
      <c r="AE337" s="299"/>
      <c r="AF337" s="306">
        <f t="shared" ref="AF337" si="221">100%*P337</f>
        <v>325936</v>
      </c>
      <c r="AG337" s="83">
        <v>1</v>
      </c>
      <c r="AH337" s="38"/>
      <c r="AI337" s="286"/>
      <c r="AJ337" s="286"/>
    </row>
    <row r="338" spans="1:36" s="65" customFormat="1" ht="33.9" customHeight="1">
      <c r="A338" s="33" t="s">
        <v>90</v>
      </c>
      <c r="B338" s="21" t="s">
        <v>239</v>
      </c>
      <c r="C338" s="1"/>
      <c r="D338" s="87"/>
      <c r="E338" s="41"/>
      <c r="F338" s="31"/>
      <c r="G338" s="179"/>
      <c r="H338" s="180"/>
      <c r="I338" s="210"/>
      <c r="J338" s="210"/>
      <c r="K338" s="210"/>
      <c r="L338" s="109">
        <f t="shared" ref="L338:L347" si="222">J338-N338</f>
        <v>0</v>
      </c>
      <c r="M338" s="208"/>
      <c r="N338" s="208"/>
      <c r="O338" s="208"/>
      <c r="P338" s="211"/>
      <c r="Q338" s="109">
        <f t="shared" ref="Q338" si="223">SUM(R338:T338)</f>
        <v>0</v>
      </c>
      <c r="R338" s="89"/>
      <c r="S338" s="89"/>
      <c r="T338" s="89"/>
      <c r="U338" s="89"/>
      <c r="V338" s="89"/>
      <c r="W338" s="89"/>
      <c r="X338" s="89"/>
      <c r="Y338" s="89"/>
      <c r="Z338" s="271"/>
      <c r="AA338" s="273"/>
      <c r="AB338" s="273"/>
      <c r="AC338" s="273"/>
      <c r="AD338" s="273"/>
      <c r="AE338" s="273"/>
      <c r="AF338" s="82"/>
      <c r="AG338" s="82"/>
      <c r="AH338" s="29"/>
      <c r="AI338" s="284"/>
    </row>
    <row r="339" spans="1:36" s="65" customFormat="1" ht="46.8">
      <c r="A339" s="33">
        <v>1</v>
      </c>
      <c r="B339" s="87" t="s">
        <v>38</v>
      </c>
      <c r="C339" s="1" t="s">
        <v>130</v>
      </c>
      <c r="D339" s="87" t="s">
        <v>773</v>
      </c>
      <c r="E339" s="41" t="s">
        <v>96</v>
      </c>
      <c r="F339" s="212">
        <v>7965630</v>
      </c>
      <c r="G339" s="33" t="s">
        <v>177</v>
      </c>
      <c r="H339" s="213" t="s">
        <v>774</v>
      </c>
      <c r="I339" s="210">
        <v>384614.033</v>
      </c>
      <c r="J339" s="210">
        <v>384614.033</v>
      </c>
      <c r="K339" s="210"/>
      <c r="L339" s="109">
        <f t="shared" si="222"/>
        <v>98018.047548000002</v>
      </c>
      <c r="M339" s="210">
        <v>286595.98545199999</v>
      </c>
      <c r="N339" s="210">
        <v>286595.98545199999</v>
      </c>
      <c r="O339" s="210"/>
      <c r="P339" s="214">
        <f>Q339+V339</f>
        <v>62133</v>
      </c>
      <c r="Q339" s="109">
        <f>SUM(R339:U339)</f>
        <v>62133</v>
      </c>
      <c r="R339" s="89"/>
      <c r="S339" s="210">
        <v>62133</v>
      </c>
      <c r="T339" s="89"/>
      <c r="U339" s="89"/>
      <c r="V339" s="89">
        <f>SUM(W339:Y339)</f>
        <v>0</v>
      </c>
      <c r="W339" s="89"/>
      <c r="X339" s="89"/>
      <c r="Y339" s="89"/>
      <c r="Z339" s="308">
        <f t="shared" ref="Z339:Z347" si="224">20%*P339</f>
        <v>12426.6</v>
      </c>
      <c r="AA339" s="272"/>
      <c r="AB339" s="308">
        <f t="shared" ref="AB339:AB347" si="225">50%*P339</f>
        <v>31066.5</v>
      </c>
      <c r="AC339" s="272"/>
      <c r="AD339" s="304">
        <f t="shared" ref="AD339:AD347" si="226">75%*P339</f>
        <v>46599.75</v>
      </c>
      <c r="AE339" s="272"/>
      <c r="AF339" s="304">
        <f t="shared" ref="AF339:AF347" si="227">100%*P339</f>
        <v>62133</v>
      </c>
      <c r="AG339" s="82"/>
      <c r="AH339" s="29" t="s">
        <v>1019</v>
      </c>
      <c r="AI339" s="284"/>
    </row>
    <row r="340" spans="1:36" s="65" customFormat="1" ht="62.4">
      <c r="A340" s="33">
        <v>2</v>
      </c>
      <c r="B340" s="87" t="s">
        <v>775</v>
      </c>
      <c r="C340" s="1" t="s">
        <v>130</v>
      </c>
      <c r="D340" s="87" t="s">
        <v>776</v>
      </c>
      <c r="E340" s="41" t="s">
        <v>103</v>
      </c>
      <c r="F340" s="215">
        <v>8070198</v>
      </c>
      <c r="G340" s="33" t="s">
        <v>295</v>
      </c>
      <c r="H340" s="213" t="s">
        <v>777</v>
      </c>
      <c r="I340" s="210">
        <v>11500</v>
      </c>
      <c r="J340" s="210">
        <v>11500</v>
      </c>
      <c r="K340" s="210"/>
      <c r="L340" s="109">
        <f t="shared" si="222"/>
        <v>6500</v>
      </c>
      <c r="M340" s="210">
        <v>5000</v>
      </c>
      <c r="N340" s="210">
        <v>5000</v>
      </c>
      <c r="O340" s="210"/>
      <c r="P340" s="214">
        <f t="shared" ref="P340:P351" si="228">Q340+V340</f>
        <v>6500</v>
      </c>
      <c r="Q340" s="109">
        <f t="shared" ref="Q340:Q351" si="229">SUM(R340:U340)</f>
        <v>6500</v>
      </c>
      <c r="R340" s="89"/>
      <c r="S340" s="210">
        <v>6500</v>
      </c>
      <c r="T340" s="89"/>
      <c r="U340" s="89"/>
      <c r="V340" s="89">
        <f t="shared" ref="V340:V351" si="230">SUM(W340:Y340)</f>
        <v>0</v>
      </c>
      <c r="W340" s="89"/>
      <c r="X340" s="89"/>
      <c r="Y340" s="89"/>
      <c r="Z340" s="308">
        <f t="shared" si="224"/>
        <v>1300</v>
      </c>
      <c r="AA340" s="272"/>
      <c r="AB340" s="308">
        <f t="shared" si="225"/>
        <v>3250</v>
      </c>
      <c r="AC340" s="272"/>
      <c r="AD340" s="304">
        <f t="shared" si="226"/>
        <v>4875</v>
      </c>
      <c r="AE340" s="272"/>
      <c r="AF340" s="304">
        <f t="shared" si="227"/>
        <v>6500</v>
      </c>
      <c r="AG340" s="82"/>
      <c r="AH340" s="29" t="s">
        <v>1019</v>
      </c>
      <c r="AI340" s="284"/>
    </row>
    <row r="341" spans="1:36" s="65" customFormat="1" ht="65.400000000000006" customHeight="1">
      <c r="A341" s="33">
        <v>3</v>
      </c>
      <c r="B341" s="87" t="s">
        <v>39</v>
      </c>
      <c r="C341" s="1" t="s">
        <v>130</v>
      </c>
      <c r="D341" s="87" t="s">
        <v>778</v>
      </c>
      <c r="E341" s="33" t="s">
        <v>103</v>
      </c>
      <c r="F341" s="33">
        <v>8070199</v>
      </c>
      <c r="G341" s="33" t="s">
        <v>104</v>
      </c>
      <c r="H341" s="213" t="s">
        <v>779</v>
      </c>
      <c r="I341" s="210">
        <v>170431</v>
      </c>
      <c r="J341" s="210">
        <v>170431</v>
      </c>
      <c r="K341" s="210"/>
      <c r="L341" s="109">
        <f t="shared" si="222"/>
        <v>119121</v>
      </c>
      <c r="M341" s="210">
        <f>51373-63</f>
        <v>51310</v>
      </c>
      <c r="N341" s="210">
        <f>51373-63</f>
        <v>51310</v>
      </c>
      <c r="O341" s="210"/>
      <c r="P341" s="214">
        <f t="shared" si="228"/>
        <v>119121</v>
      </c>
      <c r="Q341" s="109">
        <f t="shared" si="229"/>
        <v>119121</v>
      </c>
      <c r="R341" s="89"/>
      <c r="S341" s="210">
        <v>119121</v>
      </c>
      <c r="T341" s="89"/>
      <c r="U341" s="89"/>
      <c r="V341" s="89">
        <f t="shared" si="230"/>
        <v>0</v>
      </c>
      <c r="W341" s="89"/>
      <c r="X341" s="89"/>
      <c r="Y341" s="89"/>
      <c r="Z341" s="308">
        <f t="shared" si="224"/>
        <v>23824.2</v>
      </c>
      <c r="AA341" s="272"/>
      <c r="AB341" s="308">
        <f t="shared" si="225"/>
        <v>59560.5</v>
      </c>
      <c r="AC341" s="272"/>
      <c r="AD341" s="304">
        <f t="shared" si="226"/>
        <v>89340.75</v>
      </c>
      <c r="AE341" s="272"/>
      <c r="AF341" s="304">
        <f t="shared" si="227"/>
        <v>119121</v>
      </c>
      <c r="AG341" s="82"/>
      <c r="AH341" s="29" t="s">
        <v>1019</v>
      </c>
      <c r="AI341" s="284"/>
    </row>
    <row r="342" spans="1:36" s="65" customFormat="1" ht="69" customHeight="1">
      <c r="A342" s="33">
        <v>4</v>
      </c>
      <c r="B342" s="87" t="s">
        <v>780</v>
      </c>
      <c r="C342" s="1" t="s">
        <v>130</v>
      </c>
      <c r="D342" s="87" t="s">
        <v>778</v>
      </c>
      <c r="E342" s="33" t="s">
        <v>103</v>
      </c>
      <c r="F342" s="33">
        <v>8049022</v>
      </c>
      <c r="G342" s="33" t="s">
        <v>295</v>
      </c>
      <c r="H342" s="213" t="s">
        <v>781</v>
      </c>
      <c r="I342" s="210">
        <v>34953.61</v>
      </c>
      <c r="J342" s="210">
        <v>34953.61</v>
      </c>
      <c r="K342" s="210"/>
      <c r="L342" s="109">
        <f t="shared" si="222"/>
        <v>7913.6100000000006</v>
      </c>
      <c r="M342" s="210">
        <v>27040</v>
      </c>
      <c r="N342" s="210">
        <v>27040</v>
      </c>
      <c r="O342" s="210"/>
      <c r="P342" s="214">
        <f t="shared" si="228"/>
        <v>7122</v>
      </c>
      <c r="Q342" s="109">
        <f t="shared" si="229"/>
        <v>7122</v>
      </c>
      <c r="R342" s="89"/>
      <c r="S342" s="210">
        <v>7122</v>
      </c>
      <c r="T342" s="89"/>
      <c r="U342" s="89"/>
      <c r="V342" s="89">
        <f t="shared" si="230"/>
        <v>0</v>
      </c>
      <c r="W342" s="89"/>
      <c r="X342" s="89"/>
      <c r="Y342" s="89"/>
      <c r="Z342" s="308">
        <f t="shared" si="224"/>
        <v>1424.4</v>
      </c>
      <c r="AA342" s="272"/>
      <c r="AB342" s="308">
        <f t="shared" si="225"/>
        <v>3561</v>
      </c>
      <c r="AC342" s="272"/>
      <c r="AD342" s="304">
        <f t="shared" si="226"/>
        <v>5341.5</v>
      </c>
      <c r="AE342" s="272"/>
      <c r="AF342" s="304">
        <f t="shared" si="227"/>
        <v>7122</v>
      </c>
      <c r="AG342" s="82"/>
      <c r="AH342" s="29" t="s">
        <v>1019</v>
      </c>
      <c r="AI342" s="284"/>
    </row>
    <row r="343" spans="1:36" s="65" customFormat="1" ht="143.1" customHeight="1">
      <c r="A343" s="33">
        <v>5</v>
      </c>
      <c r="B343" s="87" t="s">
        <v>46</v>
      </c>
      <c r="C343" s="1" t="s">
        <v>386</v>
      </c>
      <c r="D343" s="87" t="s">
        <v>773</v>
      </c>
      <c r="E343" s="41" t="s">
        <v>96</v>
      </c>
      <c r="F343" s="41">
        <v>7965629</v>
      </c>
      <c r="G343" s="41" t="s">
        <v>177</v>
      </c>
      <c r="H343" s="33" t="s">
        <v>782</v>
      </c>
      <c r="I343" s="143">
        <v>513902</v>
      </c>
      <c r="J343" s="143">
        <v>513902</v>
      </c>
      <c r="K343" s="143"/>
      <c r="L343" s="109">
        <f t="shared" si="222"/>
        <v>60000</v>
      </c>
      <c r="M343" s="109">
        <v>453902</v>
      </c>
      <c r="N343" s="109">
        <v>453902</v>
      </c>
      <c r="O343" s="109"/>
      <c r="P343" s="24">
        <f t="shared" si="228"/>
        <v>10000</v>
      </c>
      <c r="Q343" s="109">
        <f t="shared" si="229"/>
        <v>10000</v>
      </c>
      <c r="R343" s="89"/>
      <c r="S343" s="89"/>
      <c r="T343" s="89">
        <v>10000</v>
      </c>
      <c r="U343" s="89"/>
      <c r="V343" s="89">
        <f t="shared" si="230"/>
        <v>0</v>
      </c>
      <c r="W343" s="89"/>
      <c r="X343" s="89"/>
      <c r="Y343" s="89"/>
      <c r="Z343" s="308">
        <f t="shared" si="224"/>
        <v>2000</v>
      </c>
      <c r="AA343" s="272"/>
      <c r="AB343" s="308">
        <f t="shared" si="225"/>
        <v>5000</v>
      </c>
      <c r="AC343" s="272"/>
      <c r="AD343" s="304">
        <f t="shared" si="226"/>
        <v>7500</v>
      </c>
      <c r="AE343" s="272"/>
      <c r="AF343" s="304">
        <f t="shared" si="227"/>
        <v>10000</v>
      </c>
      <c r="AG343" s="82"/>
      <c r="AH343" s="29" t="s">
        <v>1019</v>
      </c>
      <c r="AI343" s="284"/>
    </row>
    <row r="344" spans="1:36" s="65" customFormat="1" ht="143.1" customHeight="1">
      <c r="A344" s="33">
        <v>6</v>
      </c>
      <c r="B344" s="87" t="s">
        <v>783</v>
      </c>
      <c r="C344" s="1" t="s">
        <v>386</v>
      </c>
      <c r="D344" s="87" t="s">
        <v>778</v>
      </c>
      <c r="E344" s="41" t="s">
        <v>103</v>
      </c>
      <c r="F344" s="41">
        <v>8070203</v>
      </c>
      <c r="G344" s="41" t="s">
        <v>295</v>
      </c>
      <c r="H344" s="33" t="s">
        <v>784</v>
      </c>
      <c r="I344" s="143">
        <v>17178.793788999999</v>
      </c>
      <c r="J344" s="143">
        <v>17178.793788999999</v>
      </c>
      <c r="K344" s="143"/>
      <c r="L344" s="109">
        <f t="shared" si="222"/>
        <v>6048.7937889999994</v>
      </c>
      <c r="M344" s="109">
        <v>11130</v>
      </c>
      <c r="N344" s="109">
        <v>11130</v>
      </c>
      <c r="O344" s="109"/>
      <c r="P344" s="24">
        <f t="shared" si="228"/>
        <v>6048</v>
      </c>
      <c r="Q344" s="109">
        <f t="shared" si="229"/>
        <v>6048</v>
      </c>
      <c r="R344" s="89"/>
      <c r="S344" s="89"/>
      <c r="T344" s="89">
        <v>6048</v>
      </c>
      <c r="U344" s="89"/>
      <c r="V344" s="89">
        <f t="shared" si="230"/>
        <v>0</v>
      </c>
      <c r="W344" s="89"/>
      <c r="X344" s="89"/>
      <c r="Y344" s="89"/>
      <c r="Z344" s="308">
        <f t="shared" si="224"/>
        <v>1209.6000000000001</v>
      </c>
      <c r="AA344" s="272"/>
      <c r="AB344" s="308">
        <f t="shared" si="225"/>
        <v>3024</v>
      </c>
      <c r="AC344" s="272"/>
      <c r="AD344" s="304">
        <f t="shared" si="226"/>
        <v>4536</v>
      </c>
      <c r="AE344" s="272"/>
      <c r="AF344" s="304">
        <f t="shared" si="227"/>
        <v>6048</v>
      </c>
      <c r="AG344" s="82"/>
      <c r="AH344" s="29" t="s">
        <v>1019</v>
      </c>
      <c r="AI344" s="284"/>
    </row>
    <row r="345" spans="1:36" s="65" customFormat="1" ht="95.4" customHeight="1">
      <c r="A345" s="33">
        <v>7</v>
      </c>
      <c r="B345" s="87" t="s">
        <v>40</v>
      </c>
      <c r="C345" s="1" t="s">
        <v>256</v>
      </c>
      <c r="D345" s="87" t="s">
        <v>778</v>
      </c>
      <c r="E345" s="41" t="s">
        <v>103</v>
      </c>
      <c r="F345" s="41">
        <v>8070208</v>
      </c>
      <c r="G345" s="41" t="s">
        <v>295</v>
      </c>
      <c r="H345" s="33" t="s">
        <v>785</v>
      </c>
      <c r="I345" s="143">
        <v>70719.751000000004</v>
      </c>
      <c r="J345" s="143">
        <v>70719.751000000004</v>
      </c>
      <c r="K345" s="143"/>
      <c r="L345" s="109">
        <f t="shared" si="222"/>
        <v>48732.751000000004</v>
      </c>
      <c r="M345" s="109">
        <v>21987</v>
      </c>
      <c r="N345" s="109">
        <v>21987</v>
      </c>
      <c r="O345" s="109"/>
      <c r="P345" s="24">
        <f t="shared" si="228"/>
        <v>48732</v>
      </c>
      <c r="Q345" s="109">
        <f t="shared" si="229"/>
        <v>48732</v>
      </c>
      <c r="R345" s="89"/>
      <c r="S345" s="89"/>
      <c r="T345" s="89">
        <v>48732</v>
      </c>
      <c r="U345" s="89"/>
      <c r="V345" s="89">
        <f t="shared" si="230"/>
        <v>0</v>
      </c>
      <c r="W345" s="89"/>
      <c r="X345" s="89"/>
      <c r="Y345" s="89"/>
      <c r="Z345" s="308">
        <f t="shared" si="224"/>
        <v>9746.4</v>
      </c>
      <c r="AA345" s="272"/>
      <c r="AB345" s="308">
        <f t="shared" si="225"/>
        <v>24366</v>
      </c>
      <c r="AC345" s="272"/>
      <c r="AD345" s="304">
        <f t="shared" si="226"/>
        <v>36549</v>
      </c>
      <c r="AE345" s="272"/>
      <c r="AF345" s="304">
        <f t="shared" si="227"/>
        <v>48732</v>
      </c>
      <c r="AG345" s="82"/>
      <c r="AH345" s="29" t="s">
        <v>1019</v>
      </c>
      <c r="AI345" s="284"/>
    </row>
    <row r="346" spans="1:36" s="65" customFormat="1" ht="95.4" customHeight="1">
      <c r="A346" s="33">
        <v>8</v>
      </c>
      <c r="B346" s="87" t="s">
        <v>41</v>
      </c>
      <c r="C346" s="1" t="s">
        <v>256</v>
      </c>
      <c r="D346" s="87" t="s">
        <v>776</v>
      </c>
      <c r="E346" s="41" t="s">
        <v>103</v>
      </c>
      <c r="F346" s="41">
        <v>8070207</v>
      </c>
      <c r="G346" s="41" t="s">
        <v>295</v>
      </c>
      <c r="H346" s="33" t="s">
        <v>1114</v>
      </c>
      <c r="I346" s="143">
        <v>57032.608</v>
      </c>
      <c r="J346" s="143">
        <v>57032.608</v>
      </c>
      <c r="K346" s="143"/>
      <c r="L346" s="109">
        <f t="shared" si="222"/>
        <v>39080.608</v>
      </c>
      <c r="M346" s="109">
        <v>17952</v>
      </c>
      <c r="N346" s="109">
        <v>17952</v>
      </c>
      <c r="O346" s="109"/>
      <c r="P346" s="24">
        <f t="shared" si="228"/>
        <v>39080</v>
      </c>
      <c r="Q346" s="109">
        <f t="shared" si="229"/>
        <v>39080</v>
      </c>
      <c r="R346" s="89"/>
      <c r="S346" s="89"/>
      <c r="T346" s="89">
        <v>39080</v>
      </c>
      <c r="U346" s="89"/>
      <c r="V346" s="89">
        <f t="shared" si="230"/>
        <v>0</v>
      </c>
      <c r="W346" s="89"/>
      <c r="X346" s="89"/>
      <c r="Y346" s="89"/>
      <c r="Z346" s="308">
        <f t="shared" si="224"/>
        <v>7816</v>
      </c>
      <c r="AA346" s="272"/>
      <c r="AB346" s="308">
        <f t="shared" si="225"/>
        <v>19540</v>
      </c>
      <c r="AC346" s="272"/>
      <c r="AD346" s="304">
        <f t="shared" si="226"/>
        <v>29310</v>
      </c>
      <c r="AE346" s="272"/>
      <c r="AF346" s="304">
        <f t="shared" si="227"/>
        <v>39080</v>
      </c>
      <c r="AG346" s="82"/>
      <c r="AH346" s="29" t="s">
        <v>1019</v>
      </c>
      <c r="AI346" s="284"/>
    </row>
    <row r="347" spans="1:36" s="65" customFormat="1" ht="95.4" customHeight="1">
      <c r="A347" s="33">
        <v>9</v>
      </c>
      <c r="B347" s="87" t="s">
        <v>786</v>
      </c>
      <c r="C347" s="1" t="s">
        <v>256</v>
      </c>
      <c r="D347" s="87" t="s">
        <v>778</v>
      </c>
      <c r="E347" s="41" t="s">
        <v>103</v>
      </c>
      <c r="F347" s="41">
        <v>8127719</v>
      </c>
      <c r="G347" s="41" t="s">
        <v>104</v>
      </c>
      <c r="H347" s="33" t="s">
        <v>787</v>
      </c>
      <c r="I347" s="143">
        <v>29775.325947000001</v>
      </c>
      <c r="J347" s="143">
        <v>29775.325947000001</v>
      </c>
      <c r="K347" s="143"/>
      <c r="L347" s="109">
        <f t="shared" si="222"/>
        <v>22275.325947000001</v>
      </c>
      <c r="M347" s="109">
        <v>7500</v>
      </c>
      <c r="N347" s="109">
        <v>7500</v>
      </c>
      <c r="O347" s="109"/>
      <c r="P347" s="24">
        <f t="shared" si="228"/>
        <v>21000</v>
      </c>
      <c r="Q347" s="109">
        <f t="shared" si="229"/>
        <v>21000</v>
      </c>
      <c r="R347" s="89"/>
      <c r="S347" s="89"/>
      <c r="T347" s="89">
        <v>21000</v>
      </c>
      <c r="U347" s="89"/>
      <c r="V347" s="89">
        <f t="shared" si="230"/>
        <v>0</v>
      </c>
      <c r="W347" s="89"/>
      <c r="X347" s="89"/>
      <c r="Y347" s="89"/>
      <c r="Z347" s="308">
        <f t="shared" si="224"/>
        <v>4200</v>
      </c>
      <c r="AA347" s="272"/>
      <c r="AB347" s="308">
        <f t="shared" si="225"/>
        <v>10500</v>
      </c>
      <c r="AC347" s="272"/>
      <c r="AD347" s="304">
        <f t="shared" si="226"/>
        <v>15750</v>
      </c>
      <c r="AE347" s="272"/>
      <c r="AF347" s="304">
        <f t="shared" si="227"/>
        <v>21000</v>
      </c>
      <c r="AG347" s="82"/>
      <c r="AH347" s="29" t="s">
        <v>1019</v>
      </c>
      <c r="AI347" s="284"/>
    </row>
    <row r="348" spans="1:36" s="65" customFormat="1" ht="34.5" customHeight="1">
      <c r="A348" s="22" t="s">
        <v>111</v>
      </c>
      <c r="B348" s="51" t="s">
        <v>319</v>
      </c>
      <c r="C348" s="1"/>
      <c r="D348" s="87"/>
      <c r="E348" s="33"/>
      <c r="F348" s="33"/>
      <c r="G348" s="33"/>
      <c r="H348" s="1"/>
      <c r="I348" s="109"/>
      <c r="J348" s="109"/>
      <c r="K348" s="109"/>
      <c r="L348" s="109">
        <f t="shared" si="215"/>
        <v>0</v>
      </c>
      <c r="M348" s="109"/>
      <c r="N348" s="109"/>
      <c r="O348" s="109"/>
      <c r="P348" s="214">
        <f t="shared" si="228"/>
        <v>0</v>
      </c>
      <c r="Q348" s="109">
        <f t="shared" si="229"/>
        <v>0</v>
      </c>
      <c r="R348" s="89"/>
      <c r="S348" s="89"/>
      <c r="T348" s="89"/>
      <c r="U348" s="89"/>
      <c r="V348" s="89">
        <f t="shared" si="230"/>
        <v>0</v>
      </c>
      <c r="W348" s="89"/>
      <c r="X348" s="89"/>
      <c r="Y348" s="89"/>
      <c r="Z348" s="271"/>
      <c r="AA348" s="273"/>
      <c r="AB348" s="273"/>
      <c r="AC348" s="273"/>
      <c r="AD348" s="273"/>
      <c r="AE348" s="273"/>
      <c r="AF348" s="82"/>
      <c r="AG348" s="82"/>
      <c r="AH348" s="29"/>
      <c r="AI348" s="284"/>
    </row>
    <row r="349" spans="1:36" s="65" customFormat="1" ht="62.4">
      <c r="A349" s="33">
        <v>10</v>
      </c>
      <c r="B349" s="87" t="s">
        <v>788</v>
      </c>
      <c r="C349" s="1" t="s">
        <v>130</v>
      </c>
      <c r="D349" s="87" t="s">
        <v>776</v>
      </c>
      <c r="E349" s="41" t="s">
        <v>103</v>
      </c>
      <c r="F349" s="215">
        <v>7199982</v>
      </c>
      <c r="G349" s="179" t="s">
        <v>789</v>
      </c>
      <c r="H349" s="180" t="s">
        <v>790</v>
      </c>
      <c r="I349" s="210">
        <v>110738</v>
      </c>
      <c r="J349" s="210">
        <v>110738</v>
      </c>
      <c r="K349" s="210"/>
      <c r="L349" s="208">
        <v>1200</v>
      </c>
      <c r="M349" s="208">
        <v>99585</v>
      </c>
      <c r="N349" s="208">
        <v>99585</v>
      </c>
      <c r="O349" s="208"/>
      <c r="P349" s="214">
        <f t="shared" si="228"/>
        <v>1200</v>
      </c>
      <c r="Q349" s="109">
        <f t="shared" si="229"/>
        <v>1200</v>
      </c>
      <c r="R349" s="89"/>
      <c r="S349" s="89"/>
      <c r="T349" s="89">
        <v>1200</v>
      </c>
      <c r="U349" s="89"/>
      <c r="V349" s="89">
        <f t="shared" si="230"/>
        <v>0</v>
      </c>
      <c r="W349" s="89"/>
      <c r="X349" s="89"/>
      <c r="Y349" s="89"/>
      <c r="Z349" s="308">
        <f t="shared" ref="Z349:Z350" si="231">20%*P349</f>
        <v>240</v>
      </c>
      <c r="AA349" s="272"/>
      <c r="AB349" s="308">
        <f t="shared" ref="AB349:AB350" si="232">50%*P349</f>
        <v>600</v>
      </c>
      <c r="AC349" s="272"/>
      <c r="AD349" s="304">
        <f t="shared" ref="AD349:AD350" si="233">75%*P349</f>
        <v>900</v>
      </c>
      <c r="AE349" s="272"/>
      <c r="AF349" s="304">
        <f t="shared" ref="AF349:AF350" si="234">100%*P349</f>
        <v>1200</v>
      </c>
      <c r="AG349" s="82"/>
      <c r="AH349" s="29" t="s">
        <v>1019</v>
      </c>
      <c r="AI349" s="284"/>
    </row>
    <row r="350" spans="1:36" s="65" customFormat="1" ht="78">
      <c r="A350" s="33">
        <v>11</v>
      </c>
      <c r="B350" s="87" t="s">
        <v>791</v>
      </c>
      <c r="C350" s="1" t="s">
        <v>256</v>
      </c>
      <c r="D350" s="87" t="s">
        <v>792</v>
      </c>
      <c r="E350" s="41" t="s">
        <v>103</v>
      </c>
      <c r="F350" s="215">
        <v>8048328</v>
      </c>
      <c r="G350" s="33" t="s">
        <v>295</v>
      </c>
      <c r="H350" s="213" t="s">
        <v>793</v>
      </c>
      <c r="I350" s="210">
        <v>20000</v>
      </c>
      <c r="J350" s="210">
        <v>20000</v>
      </c>
      <c r="K350" s="210"/>
      <c r="L350" s="208">
        <v>5000</v>
      </c>
      <c r="M350" s="208">
        <v>3000</v>
      </c>
      <c r="N350" s="208">
        <v>3000</v>
      </c>
      <c r="O350" s="208"/>
      <c r="P350" s="214">
        <f t="shared" si="228"/>
        <v>5000</v>
      </c>
      <c r="Q350" s="109">
        <f t="shared" si="229"/>
        <v>5000</v>
      </c>
      <c r="R350" s="89"/>
      <c r="S350" s="89"/>
      <c r="T350" s="89">
        <v>5000</v>
      </c>
      <c r="U350" s="89"/>
      <c r="V350" s="89">
        <f t="shared" si="230"/>
        <v>0</v>
      </c>
      <c r="W350" s="89"/>
      <c r="X350" s="89"/>
      <c r="Y350" s="89"/>
      <c r="Z350" s="308">
        <f t="shared" si="231"/>
        <v>1000</v>
      </c>
      <c r="AA350" s="272"/>
      <c r="AB350" s="308">
        <f t="shared" si="232"/>
        <v>2500</v>
      </c>
      <c r="AC350" s="272"/>
      <c r="AD350" s="304">
        <f t="shared" si="233"/>
        <v>3750</v>
      </c>
      <c r="AE350" s="272"/>
      <c r="AF350" s="304">
        <f t="shared" si="234"/>
        <v>5000</v>
      </c>
      <c r="AG350" s="82"/>
      <c r="AH350" s="29" t="s">
        <v>1019</v>
      </c>
      <c r="AI350" s="284"/>
    </row>
    <row r="351" spans="1:36" s="65" customFormat="1" ht="34.5" hidden="1" customHeight="1">
      <c r="A351" s="33"/>
      <c r="B351" s="52" t="s">
        <v>86</v>
      </c>
      <c r="C351" s="1"/>
      <c r="D351" s="87"/>
      <c r="E351" s="41"/>
      <c r="F351" s="215"/>
      <c r="G351" s="33"/>
      <c r="H351" s="213"/>
      <c r="I351" s="210"/>
      <c r="J351" s="210"/>
      <c r="K351" s="210"/>
      <c r="L351" s="109"/>
      <c r="M351" s="208"/>
      <c r="N351" s="208"/>
      <c r="O351" s="208"/>
      <c r="P351" s="214">
        <f t="shared" si="228"/>
        <v>0</v>
      </c>
      <c r="Q351" s="109">
        <f t="shared" si="229"/>
        <v>0</v>
      </c>
      <c r="R351" s="89"/>
      <c r="S351" s="89"/>
      <c r="T351" s="89"/>
      <c r="U351" s="89"/>
      <c r="V351" s="89">
        <f t="shared" si="230"/>
        <v>0</v>
      </c>
      <c r="W351" s="89"/>
      <c r="X351" s="89"/>
      <c r="Y351" s="89"/>
      <c r="Z351" s="271"/>
      <c r="AA351" s="273"/>
      <c r="AB351" s="273"/>
      <c r="AC351" s="273"/>
      <c r="AD351" s="273"/>
      <c r="AE351" s="273"/>
      <c r="AF351" s="82"/>
      <c r="AG351" s="82"/>
      <c r="AH351" s="29"/>
      <c r="AI351" s="284"/>
    </row>
    <row r="352" spans="1:36" s="68" customFormat="1" ht="62.4" customHeight="1">
      <c r="A352" s="22" t="s">
        <v>794</v>
      </c>
      <c r="B352" s="21" t="s">
        <v>795</v>
      </c>
      <c r="C352" s="22"/>
      <c r="D352" s="39"/>
      <c r="E352" s="40"/>
      <c r="F352" s="40"/>
      <c r="G352" s="40"/>
      <c r="H352" s="45"/>
      <c r="I352" s="24">
        <f>SUM(I353:I356)</f>
        <v>460000</v>
      </c>
      <c r="J352" s="24">
        <f t="shared" ref="J352:Y352" si="235">SUM(J353:J356)</f>
        <v>460000</v>
      </c>
      <c r="K352" s="24">
        <f t="shared" si="235"/>
        <v>0</v>
      </c>
      <c r="L352" s="24">
        <f t="shared" si="235"/>
        <v>124341</v>
      </c>
      <c r="M352" s="24">
        <f t="shared" si="235"/>
        <v>335342</v>
      </c>
      <c r="N352" s="24">
        <f t="shared" si="235"/>
        <v>335342</v>
      </c>
      <c r="O352" s="24">
        <f t="shared" si="235"/>
        <v>0</v>
      </c>
      <c r="P352" s="24">
        <f t="shared" si="235"/>
        <v>124341</v>
      </c>
      <c r="Q352" s="24">
        <f t="shared" si="235"/>
        <v>124341</v>
      </c>
      <c r="R352" s="24">
        <f t="shared" si="235"/>
        <v>0</v>
      </c>
      <c r="S352" s="24">
        <f t="shared" si="235"/>
        <v>74341</v>
      </c>
      <c r="T352" s="24">
        <f t="shared" si="235"/>
        <v>50000</v>
      </c>
      <c r="U352" s="24">
        <f t="shared" si="235"/>
        <v>0</v>
      </c>
      <c r="V352" s="24">
        <f t="shared" si="235"/>
        <v>0</v>
      </c>
      <c r="W352" s="24">
        <f t="shared" si="235"/>
        <v>0</v>
      </c>
      <c r="X352" s="24">
        <f t="shared" si="235"/>
        <v>0</v>
      </c>
      <c r="Y352" s="24">
        <f t="shared" si="235"/>
        <v>0</v>
      </c>
      <c r="Z352" s="303">
        <f t="shared" ref="Z352" si="236">20%*P352</f>
        <v>24868.2</v>
      </c>
      <c r="AA352" s="299"/>
      <c r="AB352" s="303">
        <f t="shared" ref="AB352" si="237">50%*P352</f>
        <v>62170.5</v>
      </c>
      <c r="AC352" s="299"/>
      <c r="AD352" s="306">
        <f t="shared" ref="AD352" si="238">75%*P352</f>
        <v>93255.75</v>
      </c>
      <c r="AE352" s="299"/>
      <c r="AF352" s="306">
        <f t="shared" ref="AF352" si="239">100%*P352</f>
        <v>124341</v>
      </c>
      <c r="AG352" s="83">
        <v>1</v>
      </c>
      <c r="AH352" s="38"/>
      <c r="AI352" s="286"/>
    </row>
    <row r="353" spans="1:35" s="65" customFormat="1" ht="32.25" customHeight="1">
      <c r="A353" s="93" t="s">
        <v>90</v>
      </c>
      <c r="B353" s="94" t="s">
        <v>239</v>
      </c>
      <c r="C353" s="22"/>
      <c r="D353" s="87"/>
      <c r="E353" s="41"/>
      <c r="F353" s="33"/>
      <c r="G353" s="33"/>
      <c r="H353" s="33"/>
      <c r="I353" s="216"/>
      <c r="J353" s="216"/>
      <c r="K353" s="216"/>
      <c r="L353" s="216"/>
      <c r="M353" s="216"/>
      <c r="N353" s="216"/>
      <c r="O353" s="216"/>
      <c r="P353" s="216"/>
      <c r="Q353" s="216">
        <f>SUM(R353:U353)</f>
        <v>0</v>
      </c>
      <c r="R353" s="216"/>
      <c r="S353" s="216"/>
      <c r="T353" s="216"/>
      <c r="U353" s="216"/>
      <c r="V353" s="216"/>
      <c r="W353" s="216"/>
      <c r="X353" s="216"/>
      <c r="Y353" s="216"/>
      <c r="Z353" s="271"/>
      <c r="AA353" s="273"/>
      <c r="AB353" s="273"/>
      <c r="AC353" s="273"/>
      <c r="AD353" s="273"/>
      <c r="AE353" s="273"/>
      <c r="AF353" s="82"/>
      <c r="AG353" s="82"/>
      <c r="AH353" s="29" t="s">
        <v>1019</v>
      </c>
      <c r="AI353" s="284"/>
    </row>
    <row r="354" spans="1:35" s="65" customFormat="1" ht="46.8">
      <c r="A354" s="90">
        <v>1</v>
      </c>
      <c r="B354" s="217" t="s">
        <v>5</v>
      </c>
      <c r="C354" s="33" t="s">
        <v>796</v>
      </c>
      <c r="D354" s="87" t="s">
        <v>797</v>
      </c>
      <c r="E354" s="41" t="s">
        <v>103</v>
      </c>
      <c r="F354" s="33">
        <v>8149699</v>
      </c>
      <c r="G354" s="33" t="s">
        <v>104</v>
      </c>
      <c r="H354" s="33" t="s">
        <v>798</v>
      </c>
      <c r="I354" s="88">
        <v>100000</v>
      </c>
      <c r="J354" s="89">
        <v>100000</v>
      </c>
      <c r="K354" s="89"/>
      <c r="L354" s="89">
        <v>50000</v>
      </c>
      <c r="M354" s="89">
        <v>50000</v>
      </c>
      <c r="N354" s="89">
        <v>50000</v>
      </c>
      <c r="O354" s="89"/>
      <c r="P354" s="27">
        <f>Q354+V354</f>
        <v>50000</v>
      </c>
      <c r="Q354" s="216">
        <f t="shared" ref="Q354:Q356" si="240">SUM(R354:U354)</f>
        <v>50000</v>
      </c>
      <c r="R354" s="27"/>
      <c r="S354" s="89"/>
      <c r="T354" s="89">
        <v>50000</v>
      </c>
      <c r="U354" s="89"/>
      <c r="V354" s="89">
        <f>SUM(W354:Y354)</f>
        <v>0</v>
      </c>
      <c r="W354" s="89"/>
      <c r="X354" s="89"/>
      <c r="Y354" s="89"/>
      <c r="Z354" s="308">
        <f t="shared" ref="Z354:Z355" si="241">20%*P354</f>
        <v>10000</v>
      </c>
      <c r="AA354" s="272"/>
      <c r="AB354" s="308">
        <f t="shared" ref="AB354:AB355" si="242">50%*P354</f>
        <v>25000</v>
      </c>
      <c r="AC354" s="272"/>
      <c r="AD354" s="304">
        <f t="shared" ref="AD354:AD355" si="243">75%*P354</f>
        <v>37500</v>
      </c>
      <c r="AE354" s="272"/>
      <c r="AF354" s="304">
        <f t="shared" ref="AF354:AF355" si="244">100%*P354</f>
        <v>50000</v>
      </c>
      <c r="AG354" s="82"/>
      <c r="AH354" s="29" t="s">
        <v>1019</v>
      </c>
      <c r="AI354" s="284"/>
    </row>
    <row r="355" spans="1:35" s="65" customFormat="1" ht="46.8">
      <c r="A355" s="90">
        <v>2</v>
      </c>
      <c r="B355" s="217" t="s">
        <v>29</v>
      </c>
      <c r="C355" s="152" t="s">
        <v>253</v>
      </c>
      <c r="D355" s="87" t="s">
        <v>799</v>
      </c>
      <c r="E355" s="41" t="s">
        <v>96</v>
      </c>
      <c r="F355" s="33">
        <v>8083209</v>
      </c>
      <c r="G355" s="33" t="s">
        <v>109</v>
      </c>
      <c r="H355" s="33" t="s">
        <v>800</v>
      </c>
      <c r="I355" s="88">
        <v>360000</v>
      </c>
      <c r="J355" s="89">
        <v>360000</v>
      </c>
      <c r="K355" s="89"/>
      <c r="L355" s="89">
        <v>74341</v>
      </c>
      <c r="M355" s="89">
        <v>285342</v>
      </c>
      <c r="N355" s="89">
        <v>285342</v>
      </c>
      <c r="O355" s="89"/>
      <c r="P355" s="27">
        <f t="shared" ref="P355:P356" si="245">Q355+V355</f>
        <v>74341</v>
      </c>
      <c r="Q355" s="216">
        <f t="shared" si="240"/>
        <v>74341</v>
      </c>
      <c r="R355" s="27"/>
      <c r="S355" s="89">
        <v>74341</v>
      </c>
      <c r="T355" s="89"/>
      <c r="U355" s="89"/>
      <c r="V355" s="89">
        <f t="shared" ref="V355:V356" si="246">SUM(W355:Y355)</f>
        <v>0</v>
      </c>
      <c r="W355" s="89"/>
      <c r="X355" s="89"/>
      <c r="Y355" s="89"/>
      <c r="Z355" s="308">
        <f t="shared" si="241"/>
        <v>14868.2</v>
      </c>
      <c r="AA355" s="272"/>
      <c r="AB355" s="308">
        <f t="shared" si="242"/>
        <v>37170.5</v>
      </c>
      <c r="AC355" s="272"/>
      <c r="AD355" s="304">
        <f t="shared" si="243"/>
        <v>55755.75</v>
      </c>
      <c r="AE355" s="272"/>
      <c r="AF355" s="304">
        <f t="shared" si="244"/>
        <v>74341</v>
      </c>
      <c r="AG355" s="82"/>
      <c r="AH355" s="29" t="s">
        <v>1019</v>
      </c>
      <c r="AI355" s="284"/>
    </row>
    <row r="356" spans="1:35" s="65" customFormat="1" ht="35.4" hidden="1" customHeight="1">
      <c r="A356" s="90"/>
      <c r="B356" s="217" t="s">
        <v>86</v>
      </c>
      <c r="C356" s="152"/>
      <c r="D356" s="87"/>
      <c r="E356" s="41"/>
      <c r="F356" s="33"/>
      <c r="G356" s="33"/>
      <c r="H356" s="33"/>
      <c r="I356" s="88"/>
      <c r="J356" s="89"/>
      <c r="K356" s="89"/>
      <c r="L356" s="89"/>
      <c r="M356" s="89"/>
      <c r="N356" s="89"/>
      <c r="O356" s="89"/>
      <c r="P356" s="27">
        <f t="shared" si="245"/>
        <v>0</v>
      </c>
      <c r="Q356" s="216">
        <f t="shared" si="240"/>
        <v>0</v>
      </c>
      <c r="R356" s="27"/>
      <c r="S356" s="89"/>
      <c r="T356" s="89"/>
      <c r="U356" s="89"/>
      <c r="V356" s="89">
        <f t="shared" si="246"/>
        <v>0</v>
      </c>
      <c r="W356" s="89"/>
      <c r="X356" s="89"/>
      <c r="Y356" s="89"/>
      <c r="Z356" s="271"/>
      <c r="AA356" s="273"/>
      <c r="AB356" s="273"/>
      <c r="AC356" s="273"/>
      <c r="AD356" s="273"/>
      <c r="AE356" s="273"/>
      <c r="AF356" s="82"/>
      <c r="AG356" s="82"/>
      <c r="AH356" s="29"/>
      <c r="AI356" s="284"/>
    </row>
    <row r="357" spans="1:35" s="68" customFormat="1" ht="62.4" customHeight="1">
      <c r="A357" s="22" t="s">
        <v>801</v>
      </c>
      <c r="B357" s="21" t="s">
        <v>802</v>
      </c>
      <c r="C357" s="22"/>
      <c r="D357" s="39"/>
      <c r="E357" s="40"/>
      <c r="F357" s="40"/>
      <c r="G357" s="40"/>
      <c r="H357" s="45"/>
      <c r="I357" s="24">
        <f>SUM(I358:I360)</f>
        <v>106890</v>
      </c>
      <c r="J357" s="24">
        <f t="shared" ref="J357:Y357" si="247">SUM(J358:J360)</f>
        <v>106890</v>
      </c>
      <c r="K357" s="24">
        <f t="shared" si="247"/>
        <v>0</v>
      </c>
      <c r="L357" s="24">
        <f t="shared" si="247"/>
        <v>26027</v>
      </c>
      <c r="M357" s="24">
        <f t="shared" si="247"/>
        <v>80863</v>
      </c>
      <c r="N357" s="24">
        <f t="shared" si="247"/>
        <v>80863</v>
      </c>
      <c r="O357" s="24">
        <f t="shared" si="247"/>
        <v>0</v>
      </c>
      <c r="P357" s="24">
        <f t="shared" si="247"/>
        <v>26027</v>
      </c>
      <c r="Q357" s="24">
        <f t="shared" si="247"/>
        <v>26027</v>
      </c>
      <c r="R357" s="24">
        <f t="shared" si="247"/>
        <v>0</v>
      </c>
      <c r="S357" s="24">
        <f t="shared" si="247"/>
        <v>26027</v>
      </c>
      <c r="T357" s="24">
        <f t="shared" si="247"/>
        <v>0</v>
      </c>
      <c r="U357" s="24">
        <f t="shared" si="247"/>
        <v>0</v>
      </c>
      <c r="V357" s="24">
        <f t="shared" si="247"/>
        <v>0</v>
      </c>
      <c r="W357" s="24">
        <f t="shared" si="247"/>
        <v>0</v>
      </c>
      <c r="X357" s="24">
        <f t="shared" si="247"/>
        <v>0</v>
      </c>
      <c r="Y357" s="24">
        <f t="shared" si="247"/>
        <v>0</v>
      </c>
      <c r="Z357" s="303">
        <f t="shared" ref="Z357" si="248">20%*P357</f>
        <v>5205.4000000000005</v>
      </c>
      <c r="AA357" s="299"/>
      <c r="AB357" s="303">
        <f t="shared" ref="AB357" si="249">50%*P357</f>
        <v>13013.5</v>
      </c>
      <c r="AC357" s="299"/>
      <c r="AD357" s="306">
        <f t="shared" ref="AD357" si="250">75%*P357</f>
        <v>19520.25</v>
      </c>
      <c r="AE357" s="299"/>
      <c r="AF357" s="306">
        <f t="shared" ref="AF357" si="251">100%*P357</f>
        <v>26027</v>
      </c>
      <c r="AG357" s="83">
        <v>1</v>
      </c>
      <c r="AH357" s="38"/>
      <c r="AI357" s="286"/>
    </row>
    <row r="358" spans="1:35" s="65" customFormat="1" ht="24.75" customHeight="1">
      <c r="A358" s="93" t="s">
        <v>90</v>
      </c>
      <c r="B358" s="94" t="s">
        <v>239</v>
      </c>
      <c r="C358" s="22"/>
      <c r="D358" s="87"/>
      <c r="E358" s="41"/>
      <c r="F358" s="33"/>
      <c r="G358" s="33"/>
      <c r="H358" s="33"/>
      <c r="I358" s="88"/>
      <c r="J358" s="88"/>
      <c r="K358" s="88"/>
      <c r="L358" s="88"/>
      <c r="M358" s="88"/>
      <c r="N358" s="88"/>
      <c r="O358" s="88"/>
      <c r="P358" s="95"/>
      <c r="Q358" s="88"/>
      <c r="R358" s="88"/>
      <c r="S358" s="88"/>
      <c r="T358" s="88"/>
      <c r="U358" s="88"/>
      <c r="V358" s="88"/>
      <c r="W358" s="88"/>
      <c r="X358" s="88"/>
      <c r="Y358" s="88"/>
      <c r="Z358" s="271"/>
      <c r="AA358" s="273"/>
      <c r="AB358" s="273"/>
      <c r="AC358" s="273"/>
      <c r="AD358" s="273"/>
      <c r="AE358" s="273"/>
      <c r="AF358" s="82"/>
      <c r="AG358" s="82"/>
      <c r="AH358" s="29"/>
      <c r="AI358" s="284"/>
    </row>
    <row r="359" spans="1:35" s="65" customFormat="1" ht="46.8">
      <c r="A359" s="90">
        <v>1</v>
      </c>
      <c r="B359" s="176" t="s">
        <v>12</v>
      </c>
      <c r="C359" s="152" t="s">
        <v>253</v>
      </c>
      <c r="D359" s="87" t="s">
        <v>803</v>
      </c>
      <c r="E359" s="41" t="s">
        <v>96</v>
      </c>
      <c r="F359" s="115">
        <v>8088599</v>
      </c>
      <c r="G359" s="33" t="s">
        <v>109</v>
      </c>
      <c r="H359" s="33" t="s">
        <v>1113</v>
      </c>
      <c r="I359" s="88">
        <v>106890</v>
      </c>
      <c r="J359" s="89">
        <v>106890</v>
      </c>
      <c r="K359" s="89"/>
      <c r="L359" s="89">
        <v>26027</v>
      </c>
      <c r="M359" s="89">
        <v>80863</v>
      </c>
      <c r="N359" s="89">
        <v>80863</v>
      </c>
      <c r="O359" s="89"/>
      <c r="P359" s="27">
        <f>Q359+V359</f>
        <v>26027</v>
      </c>
      <c r="Q359" s="89">
        <f>SUM(R359:U359)</f>
        <v>26027</v>
      </c>
      <c r="R359" s="27"/>
      <c r="S359" s="89">
        <v>26027</v>
      </c>
      <c r="T359" s="27"/>
      <c r="U359" s="27"/>
      <c r="V359" s="27">
        <f>SUM(W359:Y359)</f>
        <v>0</v>
      </c>
      <c r="W359" s="27"/>
      <c r="X359" s="27"/>
      <c r="Y359" s="27"/>
      <c r="Z359" s="308">
        <f t="shared" ref="Z359" si="252">20%*P359</f>
        <v>5205.4000000000005</v>
      </c>
      <c r="AA359" s="272"/>
      <c r="AB359" s="308">
        <f t="shared" ref="AB359" si="253">50%*P359</f>
        <v>13013.5</v>
      </c>
      <c r="AC359" s="272"/>
      <c r="AD359" s="304">
        <f t="shared" ref="AD359" si="254">75%*P359</f>
        <v>19520.25</v>
      </c>
      <c r="AE359" s="272"/>
      <c r="AF359" s="304">
        <f t="shared" ref="AF359" si="255">100%*P359</f>
        <v>26027</v>
      </c>
      <c r="AG359" s="82"/>
      <c r="AH359" s="29" t="s">
        <v>1019</v>
      </c>
      <c r="AI359" s="284"/>
    </row>
    <row r="360" spans="1:35" s="65" customFormat="1" ht="34.5" hidden="1" customHeight="1">
      <c r="A360" s="90"/>
      <c r="B360" s="176" t="s">
        <v>86</v>
      </c>
      <c r="C360" s="152"/>
      <c r="D360" s="87"/>
      <c r="E360" s="41"/>
      <c r="F360" s="115"/>
      <c r="G360" s="33"/>
      <c r="H360" s="33"/>
      <c r="I360" s="88"/>
      <c r="J360" s="89"/>
      <c r="K360" s="89"/>
      <c r="L360" s="89"/>
      <c r="M360" s="89"/>
      <c r="N360" s="89"/>
      <c r="O360" s="89"/>
      <c r="P360" s="27"/>
      <c r="Q360" s="89"/>
      <c r="R360" s="27"/>
      <c r="S360" s="109"/>
      <c r="T360" s="27"/>
      <c r="U360" s="27"/>
      <c r="V360" s="27"/>
      <c r="W360" s="27"/>
      <c r="X360" s="27"/>
      <c r="Y360" s="27"/>
      <c r="Z360" s="271"/>
      <c r="AA360" s="273"/>
      <c r="AB360" s="273"/>
      <c r="AC360" s="273"/>
      <c r="AD360" s="273"/>
      <c r="AE360" s="273"/>
      <c r="AF360" s="82"/>
      <c r="AG360" s="82"/>
      <c r="AH360" s="29"/>
      <c r="AI360" s="284"/>
    </row>
    <row r="361" spans="1:35" s="68" customFormat="1" ht="62.4" customHeight="1">
      <c r="A361" s="22" t="s">
        <v>804</v>
      </c>
      <c r="B361" s="21" t="s">
        <v>805</v>
      </c>
      <c r="C361" s="22"/>
      <c r="D361" s="39"/>
      <c r="E361" s="40"/>
      <c r="F361" s="40"/>
      <c r="G361" s="40"/>
      <c r="H361" s="45"/>
      <c r="I361" s="24">
        <f>SUM(I362:I364)</f>
        <v>378000</v>
      </c>
      <c r="J361" s="24">
        <f t="shared" ref="J361:Y361" si="256">SUM(J362:J364)</f>
        <v>378000</v>
      </c>
      <c r="K361" s="24">
        <f t="shared" si="256"/>
        <v>0</v>
      </c>
      <c r="L361" s="24">
        <f t="shared" si="256"/>
        <v>151000</v>
      </c>
      <c r="M361" s="24">
        <f t="shared" si="256"/>
        <v>227000</v>
      </c>
      <c r="N361" s="24">
        <f t="shared" si="256"/>
        <v>227000</v>
      </c>
      <c r="O361" s="24">
        <f t="shared" si="256"/>
        <v>0</v>
      </c>
      <c r="P361" s="24">
        <f t="shared" si="256"/>
        <v>151000</v>
      </c>
      <c r="Q361" s="24">
        <f t="shared" si="256"/>
        <v>151000</v>
      </c>
      <c r="R361" s="24">
        <f t="shared" si="256"/>
        <v>0</v>
      </c>
      <c r="S361" s="24">
        <f t="shared" si="256"/>
        <v>151000</v>
      </c>
      <c r="T361" s="24">
        <f t="shared" si="256"/>
        <v>0</v>
      </c>
      <c r="U361" s="24">
        <f t="shared" si="256"/>
        <v>0</v>
      </c>
      <c r="V361" s="24">
        <f t="shared" si="256"/>
        <v>0</v>
      </c>
      <c r="W361" s="24">
        <f t="shared" si="256"/>
        <v>0</v>
      </c>
      <c r="X361" s="24">
        <f t="shared" si="256"/>
        <v>0</v>
      </c>
      <c r="Y361" s="24">
        <f t="shared" si="256"/>
        <v>0</v>
      </c>
      <c r="Z361" s="303">
        <f t="shared" ref="Z361" si="257">20%*P361</f>
        <v>30200</v>
      </c>
      <c r="AA361" s="299"/>
      <c r="AB361" s="303">
        <f t="shared" ref="AB361" si="258">50%*P361</f>
        <v>75500</v>
      </c>
      <c r="AC361" s="299"/>
      <c r="AD361" s="306">
        <f t="shared" ref="AD361" si="259">75%*P361</f>
        <v>113250</v>
      </c>
      <c r="AE361" s="299"/>
      <c r="AF361" s="306">
        <f t="shared" ref="AF361" si="260">100%*P361</f>
        <v>151000</v>
      </c>
      <c r="AG361" s="83">
        <v>1</v>
      </c>
      <c r="AH361" s="38"/>
      <c r="AI361" s="286"/>
    </row>
    <row r="362" spans="1:35" s="65" customFormat="1" ht="27.9" customHeight="1">
      <c r="A362" s="93" t="s">
        <v>90</v>
      </c>
      <c r="B362" s="94" t="s">
        <v>239</v>
      </c>
      <c r="C362" s="22"/>
      <c r="D362" s="87"/>
      <c r="E362" s="41"/>
      <c r="F362" s="33"/>
      <c r="G362" s="33"/>
      <c r="H362" s="33"/>
      <c r="I362" s="88"/>
      <c r="J362" s="88"/>
      <c r="K362" s="88"/>
      <c r="L362" s="88"/>
      <c r="M362" s="88"/>
      <c r="N362" s="88"/>
      <c r="O362" s="88"/>
      <c r="P362" s="95"/>
      <c r="Q362" s="88"/>
      <c r="R362" s="88"/>
      <c r="S362" s="88"/>
      <c r="T362" s="88"/>
      <c r="U362" s="88"/>
      <c r="V362" s="88"/>
      <c r="W362" s="88"/>
      <c r="X362" s="88"/>
      <c r="Y362" s="88"/>
      <c r="Z362" s="271"/>
      <c r="AA362" s="273"/>
      <c r="AB362" s="273"/>
      <c r="AC362" s="273"/>
      <c r="AD362" s="273"/>
      <c r="AE362" s="273"/>
      <c r="AF362" s="82"/>
      <c r="AG362" s="82"/>
      <c r="AH362" s="29"/>
      <c r="AI362" s="284"/>
    </row>
    <row r="363" spans="1:35" s="65" customFormat="1" ht="46.8">
      <c r="A363" s="90">
        <v>1</v>
      </c>
      <c r="B363" s="176" t="s">
        <v>806</v>
      </c>
      <c r="C363" s="152" t="s">
        <v>253</v>
      </c>
      <c r="D363" s="87" t="s">
        <v>807</v>
      </c>
      <c r="E363" s="41" t="s">
        <v>96</v>
      </c>
      <c r="F363" s="116" t="s">
        <v>26</v>
      </c>
      <c r="G363" s="33" t="s">
        <v>109</v>
      </c>
      <c r="H363" s="33" t="s">
        <v>1112</v>
      </c>
      <c r="I363" s="88">
        <v>378000</v>
      </c>
      <c r="J363" s="89">
        <v>378000</v>
      </c>
      <c r="K363" s="89"/>
      <c r="L363" s="89">
        <v>151000</v>
      </c>
      <c r="M363" s="89">
        <v>227000</v>
      </c>
      <c r="N363" s="89">
        <v>227000</v>
      </c>
      <c r="O363" s="89"/>
      <c r="P363" s="27">
        <f>Q363+V363</f>
        <v>151000</v>
      </c>
      <c r="Q363" s="89">
        <f>SUM(R363:U363)</f>
        <v>151000</v>
      </c>
      <c r="R363" s="27"/>
      <c r="S363" s="89">
        <v>151000</v>
      </c>
      <c r="T363" s="27"/>
      <c r="U363" s="27"/>
      <c r="V363" s="27">
        <f>SUM(W363:Y363)</f>
        <v>0</v>
      </c>
      <c r="W363" s="27"/>
      <c r="X363" s="27"/>
      <c r="Y363" s="27"/>
      <c r="Z363" s="308">
        <f t="shared" ref="Z363" si="261">20%*P363</f>
        <v>30200</v>
      </c>
      <c r="AA363" s="272"/>
      <c r="AB363" s="308">
        <f t="shared" ref="AB363" si="262">50%*P363</f>
        <v>75500</v>
      </c>
      <c r="AC363" s="272"/>
      <c r="AD363" s="304">
        <f t="shared" ref="AD363" si="263">75%*P363</f>
        <v>113250</v>
      </c>
      <c r="AE363" s="272"/>
      <c r="AF363" s="304">
        <f t="shared" ref="AF363" si="264">100%*P363</f>
        <v>151000</v>
      </c>
      <c r="AG363" s="82"/>
      <c r="AH363" s="29" t="s">
        <v>1019</v>
      </c>
      <c r="AI363" s="284"/>
    </row>
    <row r="364" spans="1:35" s="65" customFormat="1" ht="27" hidden="1" customHeight="1">
      <c r="A364" s="90"/>
      <c r="B364" s="176" t="s">
        <v>86</v>
      </c>
      <c r="C364" s="152"/>
      <c r="D364" s="87"/>
      <c r="E364" s="41"/>
      <c r="F364" s="116"/>
      <c r="G364" s="33"/>
      <c r="H364" s="33"/>
      <c r="I364" s="88"/>
      <c r="J364" s="89"/>
      <c r="K364" s="89"/>
      <c r="L364" s="89"/>
      <c r="M364" s="89"/>
      <c r="N364" s="89"/>
      <c r="O364" s="89"/>
      <c r="P364" s="27"/>
      <c r="Q364" s="89"/>
      <c r="R364" s="27"/>
      <c r="S364" s="89"/>
      <c r="T364" s="27"/>
      <c r="U364" s="27"/>
      <c r="V364" s="27"/>
      <c r="W364" s="27"/>
      <c r="X364" s="27"/>
      <c r="Y364" s="27"/>
      <c r="Z364" s="271"/>
      <c r="AA364" s="273"/>
      <c r="AB364" s="273"/>
      <c r="AC364" s="273"/>
      <c r="AD364" s="273"/>
      <c r="AE364" s="273"/>
      <c r="AF364" s="82"/>
      <c r="AG364" s="82"/>
      <c r="AH364" s="29"/>
      <c r="AI364" s="284"/>
    </row>
    <row r="365" spans="1:35" s="68" customFormat="1" ht="51" customHeight="1">
      <c r="A365" s="22" t="s">
        <v>808</v>
      </c>
      <c r="B365" s="21" t="s">
        <v>809</v>
      </c>
      <c r="C365" s="22"/>
      <c r="D365" s="39"/>
      <c r="E365" s="40"/>
      <c r="F365" s="40"/>
      <c r="G365" s="40"/>
      <c r="H365" s="45"/>
      <c r="I365" s="24">
        <f>SUM(I366:I368)</f>
        <v>100000</v>
      </c>
      <c r="J365" s="24">
        <f t="shared" ref="J365:Y365" si="265">SUM(J366:J368)</f>
        <v>100000</v>
      </c>
      <c r="K365" s="24">
        <f t="shared" si="265"/>
        <v>0</v>
      </c>
      <c r="L365" s="24">
        <f t="shared" si="265"/>
        <v>50209</v>
      </c>
      <c r="M365" s="24">
        <f t="shared" si="265"/>
        <v>49791</v>
      </c>
      <c r="N365" s="24">
        <f t="shared" si="265"/>
        <v>49791</v>
      </c>
      <c r="O365" s="24">
        <f t="shared" si="265"/>
        <v>0</v>
      </c>
      <c r="P365" s="24">
        <f t="shared" si="265"/>
        <v>50209</v>
      </c>
      <c r="Q365" s="24">
        <f t="shared" si="265"/>
        <v>50209</v>
      </c>
      <c r="R365" s="24">
        <f t="shared" si="265"/>
        <v>0</v>
      </c>
      <c r="S365" s="24">
        <f t="shared" si="265"/>
        <v>0</v>
      </c>
      <c r="T365" s="24">
        <f t="shared" si="265"/>
        <v>50209</v>
      </c>
      <c r="U365" s="24">
        <f t="shared" si="265"/>
        <v>0</v>
      </c>
      <c r="V365" s="24">
        <f t="shared" si="265"/>
        <v>0</v>
      </c>
      <c r="W365" s="24">
        <f t="shared" si="265"/>
        <v>0</v>
      </c>
      <c r="X365" s="24">
        <f t="shared" si="265"/>
        <v>0</v>
      </c>
      <c r="Y365" s="24">
        <f t="shared" si="265"/>
        <v>0</v>
      </c>
      <c r="Z365" s="303">
        <f t="shared" ref="Z365" si="266">20%*P365</f>
        <v>10041.800000000001</v>
      </c>
      <c r="AA365" s="299"/>
      <c r="AB365" s="303">
        <f t="shared" ref="AB365" si="267">50%*P365</f>
        <v>25104.5</v>
      </c>
      <c r="AC365" s="299"/>
      <c r="AD365" s="306">
        <f t="shared" ref="AD365" si="268">75%*P365</f>
        <v>37656.75</v>
      </c>
      <c r="AE365" s="299"/>
      <c r="AF365" s="306">
        <f t="shared" ref="AF365" si="269">100%*P365</f>
        <v>50209</v>
      </c>
      <c r="AG365" s="83">
        <v>1</v>
      </c>
      <c r="AH365" s="38"/>
      <c r="AI365" s="286"/>
    </row>
    <row r="366" spans="1:35" s="65" customFormat="1" ht="24.75" customHeight="1">
      <c r="A366" s="93" t="s">
        <v>90</v>
      </c>
      <c r="B366" s="94" t="s">
        <v>239</v>
      </c>
      <c r="C366" s="22"/>
      <c r="D366" s="87"/>
      <c r="E366" s="41"/>
      <c r="F366" s="33"/>
      <c r="G366" s="33"/>
      <c r="H366" s="33"/>
      <c r="I366" s="88"/>
      <c r="J366" s="88"/>
      <c r="K366" s="88"/>
      <c r="L366" s="88"/>
      <c r="M366" s="88"/>
      <c r="N366" s="88"/>
      <c r="O366" s="88"/>
      <c r="P366" s="95"/>
      <c r="Q366" s="88"/>
      <c r="R366" s="88"/>
      <c r="S366" s="88"/>
      <c r="T366" s="88"/>
      <c r="U366" s="88"/>
      <c r="V366" s="88"/>
      <c r="W366" s="88"/>
      <c r="X366" s="88"/>
      <c r="Y366" s="88"/>
      <c r="Z366" s="271"/>
      <c r="AA366" s="273"/>
      <c r="AB366" s="273"/>
      <c r="AC366" s="273"/>
      <c r="AD366" s="273"/>
      <c r="AE366" s="273"/>
      <c r="AF366" s="82"/>
      <c r="AG366" s="82"/>
      <c r="AH366" s="29"/>
      <c r="AI366" s="284"/>
    </row>
    <row r="367" spans="1:35" s="65" customFormat="1" ht="46.8">
      <c r="A367" s="90">
        <v>1</v>
      </c>
      <c r="B367" s="114" t="s">
        <v>27</v>
      </c>
      <c r="C367" s="152" t="s">
        <v>253</v>
      </c>
      <c r="D367" s="87" t="s">
        <v>810</v>
      </c>
      <c r="E367" s="41" t="s">
        <v>96</v>
      </c>
      <c r="F367" s="98" t="s">
        <v>28</v>
      </c>
      <c r="G367" s="33" t="s">
        <v>109</v>
      </c>
      <c r="H367" s="33" t="s">
        <v>1111</v>
      </c>
      <c r="I367" s="88">
        <v>100000</v>
      </c>
      <c r="J367" s="89">
        <v>100000</v>
      </c>
      <c r="K367" s="89"/>
      <c r="L367" s="89">
        <v>50209</v>
      </c>
      <c r="M367" s="89">
        <v>49791</v>
      </c>
      <c r="N367" s="89">
        <v>49791</v>
      </c>
      <c r="O367" s="89"/>
      <c r="P367" s="27">
        <f>Q367+V367</f>
        <v>50209</v>
      </c>
      <c r="Q367" s="89">
        <f>SUM(R367:U367)</f>
        <v>50209</v>
      </c>
      <c r="R367" s="27"/>
      <c r="S367" s="27"/>
      <c r="T367" s="89">
        <v>50209</v>
      </c>
      <c r="U367" s="27"/>
      <c r="V367" s="27">
        <f>SUM(W367:Y367)</f>
        <v>0</v>
      </c>
      <c r="W367" s="27"/>
      <c r="X367" s="27"/>
      <c r="Y367" s="27"/>
      <c r="Z367" s="308">
        <f t="shared" ref="Z367" si="270">20%*P367</f>
        <v>10041.800000000001</v>
      </c>
      <c r="AA367" s="272"/>
      <c r="AB367" s="308">
        <f t="shared" ref="AB367" si="271">50%*P367</f>
        <v>25104.5</v>
      </c>
      <c r="AC367" s="272"/>
      <c r="AD367" s="304">
        <f t="shared" ref="AD367" si="272">75%*P367</f>
        <v>37656.75</v>
      </c>
      <c r="AE367" s="272"/>
      <c r="AF367" s="304">
        <f t="shared" ref="AF367" si="273">100%*P367</f>
        <v>50209</v>
      </c>
      <c r="AG367" s="82"/>
      <c r="AH367" s="29" t="s">
        <v>1019</v>
      </c>
      <c r="AI367" s="291"/>
    </row>
    <row r="368" spans="1:35" s="65" customFormat="1" ht="47.1" hidden="1" customHeight="1">
      <c r="A368" s="90"/>
      <c r="B368" s="114" t="s">
        <v>86</v>
      </c>
      <c r="C368" s="152"/>
      <c r="D368" s="87"/>
      <c r="E368" s="41"/>
      <c r="F368" s="98"/>
      <c r="G368" s="33"/>
      <c r="H368" s="33"/>
      <c r="I368" s="88"/>
      <c r="J368" s="89"/>
      <c r="K368" s="89"/>
      <c r="L368" s="89"/>
      <c r="M368" s="89"/>
      <c r="N368" s="89"/>
      <c r="O368" s="89"/>
      <c r="P368" s="27"/>
      <c r="Q368" s="89"/>
      <c r="R368" s="27"/>
      <c r="S368" s="27"/>
      <c r="T368" s="27"/>
      <c r="U368" s="27"/>
      <c r="V368" s="27"/>
      <c r="W368" s="27"/>
      <c r="X368" s="27"/>
      <c r="Y368" s="27"/>
      <c r="Z368" s="271"/>
      <c r="AA368" s="273"/>
      <c r="AB368" s="273"/>
      <c r="AC368" s="273"/>
      <c r="AD368" s="273"/>
      <c r="AE368" s="273"/>
      <c r="AF368" s="82"/>
      <c r="AG368" s="82"/>
      <c r="AH368" s="29"/>
      <c r="AI368" s="284"/>
    </row>
    <row r="369" spans="1:35" s="68" customFormat="1" ht="62.4" customHeight="1">
      <c r="A369" s="22" t="s">
        <v>811</v>
      </c>
      <c r="B369" s="21" t="s">
        <v>812</v>
      </c>
      <c r="C369" s="22"/>
      <c r="D369" s="39"/>
      <c r="E369" s="40"/>
      <c r="F369" s="40"/>
      <c r="G369" s="40"/>
      <c r="H369" s="45"/>
      <c r="I369" s="24">
        <f>SUM(I370:I373)</f>
        <v>107650</v>
      </c>
      <c r="J369" s="24">
        <f t="shared" ref="J369:Y369" si="274">SUM(J370:J373)</f>
        <v>107650</v>
      </c>
      <c r="K369" s="24">
        <f t="shared" si="274"/>
        <v>0</v>
      </c>
      <c r="L369" s="24">
        <f t="shared" si="274"/>
        <v>38100</v>
      </c>
      <c r="M369" s="24">
        <f t="shared" si="274"/>
        <v>68800</v>
      </c>
      <c r="N369" s="24">
        <f t="shared" si="274"/>
        <v>68800</v>
      </c>
      <c r="O369" s="24">
        <f t="shared" si="274"/>
        <v>0</v>
      </c>
      <c r="P369" s="24">
        <f t="shared" si="274"/>
        <v>38100</v>
      </c>
      <c r="Q369" s="24">
        <f t="shared" si="274"/>
        <v>38100</v>
      </c>
      <c r="R369" s="24">
        <f t="shared" si="274"/>
        <v>0</v>
      </c>
      <c r="S369" s="24">
        <f t="shared" si="274"/>
        <v>0</v>
      </c>
      <c r="T369" s="24">
        <f t="shared" si="274"/>
        <v>38100</v>
      </c>
      <c r="U369" s="24">
        <f t="shared" si="274"/>
        <v>0</v>
      </c>
      <c r="V369" s="24">
        <f t="shared" si="274"/>
        <v>0</v>
      </c>
      <c r="W369" s="24">
        <f t="shared" si="274"/>
        <v>0</v>
      </c>
      <c r="X369" s="24">
        <f t="shared" si="274"/>
        <v>0</v>
      </c>
      <c r="Y369" s="24">
        <f t="shared" si="274"/>
        <v>0</v>
      </c>
      <c r="Z369" s="303">
        <f t="shared" ref="Z369" si="275">20%*P369</f>
        <v>7620</v>
      </c>
      <c r="AA369" s="299"/>
      <c r="AB369" s="303">
        <f t="shared" ref="AB369" si="276">50%*P369</f>
        <v>19050</v>
      </c>
      <c r="AC369" s="299"/>
      <c r="AD369" s="306">
        <f t="shared" ref="AD369" si="277">75%*P369</f>
        <v>28575</v>
      </c>
      <c r="AE369" s="299"/>
      <c r="AF369" s="306">
        <f t="shared" ref="AF369" si="278">100%*P369</f>
        <v>38100</v>
      </c>
      <c r="AG369" s="83">
        <v>0.1346</v>
      </c>
      <c r="AH369" s="38"/>
      <c r="AI369" s="286"/>
    </row>
    <row r="370" spans="1:35" s="65" customFormat="1" ht="27.9" customHeight="1">
      <c r="A370" s="49" t="s">
        <v>90</v>
      </c>
      <c r="B370" s="53" t="s">
        <v>239</v>
      </c>
      <c r="C370" s="218"/>
      <c r="D370" s="48"/>
      <c r="E370" s="49"/>
      <c r="F370" s="49"/>
      <c r="G370" s="49"/>
      <c r="H370" s="49"/>
      <c r="I370" s="50"/>
      <c r="J370" s="50"/>
      <c r="K370" s="50"/>
      <c r="L370" s="50"/>
      <c r="M370" s="50"/>
      <c r="N370" s="50"/>
      <c r="O370" s="50"/>
      <c r="P370" s="50"/>
      <c r="Q370" s="50"/>
      <c r="R370" s="50"/>
      <c r="S370" s="50"/>
      <c r="T370" s="50"/>
      <c r="U370" s="50"/>
      <c r="V370" s="50"/>
      <c r="W370" s="50"/>
      <c r="X370" s="50"/>
      <c r="Y370" s="50"/>
      <c r="Z370" s="271"/>
      <c r="AA370" s="273"/>
      <c r="AB370" s="273"/>
      <c r="AC370" s="273"/>
      <c r="AD370" s="273"/>
      <c r="AE370" s="273"/>
      <c r="AF370" s="82"/>
      <c r="AG370" s="82"/>
      <c r="AH370" s="29"/>
      <c r="AI370" s="284"/>
    </row>
    <row r="371" spans="1:35" s="65" customFormat="1" ht="62.4">
      <c r="A371" s="36">
        <v>1</v>
      </c>
      <c r="B371" s="87" t="s">
        <v>813</v>
      </c>
      <c r="C371" s="33" t="s">
        <v>130</v>
      </c>
      <c r="D371" s="87" t="s">
        <v>814</v>
      </c>
      <c r="E371" s="2" t="s">
        <v>103</v>
      </c>
      <c r="F371" s="33">
        <v>8104677</v>
      </c>
      <c r="G371" s="36" t="s">
        <v>152</v>
      </c>
      <c r="H371" s="36" t="s">
        <v>1110</v>
      </c>
      <c r="I371" s="54">
        <v>20900</v>
      </c>
      <c r="J371" s="108">
        <v>20900</v>
      </c>
      <c r="K371" s="108"/>
      <c r="L371" s="34">
        <v>4100</v>
      </c>
      <c r="M371" s="55">
        <v>16800</v>
      </c>
      <c r="N371" s="55">
        <v>16800</v>
      </c>
      <c r="O371" s="55"/>
      <c r="P371" s="219">
        <f>Q371+V371</f>
        <v>4100</v>
      </c>
      <c r="Q371" s="34">
        <f>SUM(R371:U371)</f>
        <v>4100</v>
      </c>
      <c r="R371" s="34"/>
      <c r="S371" s="34"/>
      <c r="T371" s="34">
        <v>4100</v>
      </c>
      <c r="U371" s="34"/>
      <c r="V371" s="34">
        <f>SUM(W371:Y371)</f>
        <v>0</v>
      </c>
      <c r="W371" s="34"/>
      <c r="X371" s="34"/>
      <c r="Y371" s="34"/>
      <c r="Z371" s="308">
        <f t="shared" ref="Z371:Z372" si="279">20%*P371</f>
        <v>820</v>
      </c>
      <c r="AA371" s="272"/>
      <c r="AB371" s="308">
        <f t="shared" ref="AB371:AB372" si="280">50%*P371</f>
        <v>2050</v>
      </c>
      <c r="AC371" s="272"/>
      <c r="AD371" s="304">
        <f t="shared" ref="AD371:AD372" si="281">75%*P371</f>
        <v>3075</v>
      </c>
      <c r="AE371" s="272"/>
      <c r="AF371" s="304">
        <f t="shared" ref="AF371:AF372" si="282">100%*P371</f>
        <v>4100</v>
      </c>
      <c r="AG371" s="82"/>
      <c r="AH371" s="29" t="s">
        <v>1019</v>
      </c>
      <c r="AI371" s="284"/>
    </row>
    <row r="372" spans="1:35" s="65" customFormat="1" ht="62.4">
      <c r="A372" s="36">
        <v>2</v>
      </c>
      <c r="B372" s="87" t="s">
        <v>63</v>
      </c>
      <c r="C372" s="33"/>
      <c r="D372" s="87" t="s">
        <v>814</v>
      </c>
      <c r="E372" s="2" t="s">
        <v>103</v>
      </c>
      <c r="F372" s="112">
        <v>8161699</v>
      </c>
      <c r="G372" s="36" t="s">
        <v>104</v>
      </c>
      <c r="H372" s="36" t="s">
        <v>815</v>
      </c>
      <c r="I372" s="54">
        <v>86750</v>
      </c>
      <c r="J372" s="108">
        <v>86750</v>
      </c>
      <c r="K372" s="108"/>
      <c r="L372" s="34">
        <v>34000</v>
      </c>
      <c r="M372" s="55">
        <v>52000</v>
      </c>
      <c r="N372" s="55">
        <v>52000</v>
      </c>
      <c r="O372" s="55"/>
      <c r="P372" s="219">
        <f>Q372+V372</f>
        <v>34000</v>
      </c>
      <c r="Q372" s="34">
        <f t="shared" ref="Q372:Q373" si="283">SUM(R372:U372)</f>
        <v>34000</v>
      </c>
      <c r="R372" s="34"/>
      <c r="S372" s="34"/>
      <c r="T372" s="34">
        <v>34000</v>
      </c>
      <c r="U372" s="34"/>
      <c r="V372" s="34">
        <f t="shared" ref="V372:V373" si="284">SUM(W372:Y372)</f>
        <v>0</v>
      </c>
      <c r="W372" s="34"/>
      <c r="X372" s="34"/>
      <c r="Y372" s="34"/>
      <c r="Z372" s="308">
        <f t="shared" si="279"/>
        <v>6800</v>
      </c>
      <c r="AA372" s="272"/>
      <c r="AB372" s="308">
        <f t="shared" si="280"/>
        <v>17000</v>
      </c>
      <c r="AC372" s="272"/>
      <c r="AD372" s="304">
        <f t="shared" si="281"/>
        <v>25500</v>
      </c>
      <c r="AE372" s="272"/>
      <c r="AF372" s="304">
        <f t="shared" si="282"/>
        <v>34000</v>
      </c>
      <c r="AG372" s="82"/>
      <c r="AH372" s="29" t="s">
        <v>1019</v>
      </c>
      <c r="AI372" s="284"/>
    </row>
    <row r="373" spans="1:35" s="65" customFormat="1" ht="35.4" hidden="1" customHeight="1">
      <c r="A373" s="36"/>
      <c r="B373" s="87" t="s">
        <v>86</v>
      </c>
      <c r="C373" s="33"/>
      <c r="D373" s="87"/>
      <c r="E373" s="2"/>
      <c r="F373" s="220"/>
      <c r="G373" s="36"/>
      <c r="H373" s="36"/>
      <c r="I373" s="54"/>
      <c r="J373" s="108"/>
      <c r="K373" s="108"/>
      <c r="L373" s="34"/>
      <c r="M373" s="55"/>
      <c r="N373" s="55"/>
      <c r="O373" s="55"/>
      <c r="P373" s="219"/>
      <c r="Q373" s="34">
        <f t="shared" si="283"/>
        <v>0</v>
      </c>
      <c r="R373" s="34"/>
      <c r="S373" s="34"/>
      <c r="T373" s="34"/>
      <c r="U373" s="34"/>
      <c r="V373" s="34">
        <f t="shared" si="284"/>
        <v>0</v>
      </c>
      <c r="W373" s="34"/>
      <c r="X373" s="34"/>
      <c r="Y373" s="34"/>
      <c r="Z373" s="271"/>
      <c r="AA373" s="273"/>
      <c r="AB373" s="273"/>
      <c r="AC373" s="273"/>
      <c r="AD373" s="273"/>
      <c r="AE373" s="273"/>
      <c r="AF373" s="82"/>
      <c r="AG373" s="82"/>
      <c r="AH373" s="29"/>
      <c r="AI373" s="284"/>
    </row>
    <row r="374" spans="1:35" s="68" customFormat="1" ht="62.4" customHeight="1">
      <c r="A374" s="22" t="s">
        <v>816</v>
      </c>
      <c r="B374" s="21" t="s">
        <v>817</v>
      </c>
      <c r="C374" s="33" t="s">
        <v>130</v>
      </c>
      <c r="D374" s="39"/>
      <c r="E374" s="40"/>
      <c r="F374" s="40"/>
      <c r="G374" s="40"/>
      <c r="H374" s="45"/>
      <c r="I374" s="24">
        <f>SUM(I375:I381)</f>
        <v>198286</v>
      </c>
      <c r="J374" s="24">
        <f t="shared" ref="J374:Y374" si="285">SUM(J375:J381)</f>
        <v>198286</v>
      </c>
      <c r="K374" s="24">
        <f t="shared" si="285"/>
        <v>0</v>
      </c>
      <c r="L374" s="24">
        <f t="shared" si="285"/>
        <v>33585</v>
      </c>
      <c r="M374" s="24">
        <f t="shared" si="285"/>
        <v>164700</v>
      </c>
      <c r="N374" s="24">
        <f t="shared" si="285"/>
        <v>164700</v>
      </c>
      <c r="O374" s="24">
        <f t="shared" si="285"/>
        <v>0</v>
      </c>
      <c r="P374" s="24">
        <f t="shared" si="285"/>
        <v>33585</v>
      </c>
      <c r="Q374" s="24">
        <f t="shared" si="285"/>
        <v>33585</v>
      </c>
      <c r="R374" s="24">
        <f t="shared" si="285"/>
        <v>10000</v>
      </c>
      <c r="S374" s="24">
        <f t="shared" si="285"/>
        <v>0</v>
      </c>
      <c r="T374" s="24">
        <f t="shared" si="285"/>
        <v>23585</v>
      </c>
      <c r="U374" s="24">
        <f t="shared" si="285"/>
        <v>0</v>
      </c>
      <c r="V374" s="24">
        <f t="shared" si="285"/>
        <v>0</v>
      </c>
      <c r="W374" s="24">
        <f t="shared" si="285"/>
        <v>0</v>
      </c>
      <c r="X374" s="24">
        <f t="shared" si="285"/>
        <v>0</v>
      </c>
      <c r="Y374" s="24">
        <f t="shared" si="285"/>
        <v>0</v>
      </c>
      <c r="Z374" s="303">
        <f t="shared" ref="Z374" si="286">20%*P374</f>
        <v>6717</v>
      </c>
      <c r="AA374" s="299"/>
      <c r="AB374" s="303">
        <f t="shared" ref="AB374" si="287">50%*P374</f>
        <v>16792.5</v>
      </c>
      <c r="AC374" s="299"/>
      <c r="AD374" s="306">
        <f t="shared" ref="AD374" si="288">75%*P374</f>
        <v>25188.75</v>
      </c>
      <c r="AE374" s="299"/>
      <c r="AF374" s="306">
        <f t="shared" ref="AF374" si="289">100%*P374</f>
        <v>33585</v>
      </c>
      <c r="AG374" s="83">
        <v>0.17510000000000001</v>
      </c>
      <c r="AH374" s="38"/>
      <c r="AI374" s="286"/>
    </row>
    <row r="375" spans="1:35" s="65" customFormat="1" ht="39.75" customHeight="1">
      <c r="A375" s="49" t="s">
        <v>90</v>
      </c>
      <c r="B375" s="53" t="s">
        <v>239</v>
      </c>
      <c r="C375" s="218"/>
      <c r="D375" s="48"/>
      <c r="E375" s="49"/>
      <c r="F375" s="49"/>
      <c r="G375" s="49"/>
      <c r="H375" s="49"/>
      <c r="I375" s="50"/>
      <c r="J375" s="50"/>
      <c r="K375" s="50"/>
      <c r="L375" s="50"/>
      <c r="M375" s="50"/>
      <c r="N375" s="50"/>
      <c r="O375" s="50"/>
      <c r="P375" s="50"/>
      <c r="Q375" s="50"/>
      <c r="R375" s="50"/>
      <c r="S375" s="50"/>
      <c r="T375" s="50"/>
      <c r="U375" s="50"/>
      <c r="V375" s="50"/>
      <c r="W375" s="50"/>
      <c r="X375" s="50"/>
      <c r="Y375" s="50"/>
      <c r="Z375" s="271"/>
      <c r="AA375" s="273"/>
      <c r="AB375" s="273"/>
      <c r="AC375" s="273"/>
      <c r="AD375" s="273"/>
      <c r="AE375" s="273"/>
      <c r="AF375" s="82"/>
      <c r="AG375" s="82"/>
      <c r="AH375" s="29"/>
      <c r="AI375" s="284"/>
    </row>
    <row r="376" spans="1:35" s="65" customFormat="1" ht="62.4">
      <c r="A376" s="36">
        <v>1</v>
      </c>
      <c r="B376" s="153" t="s">
        <v>818</v>
      </c>
      <c r="C376" s="154" t="s">
        <v>130</v>
      </c>
      <c r="D376" s="87" t="s">
        <v>819</v>
      </c>
      <c r="E376" s="2" t="s">
        <v>103</v>
      </c>
      <c r="F376" s="41">
        <v>8098257</v>
      </c>
      <c r="G376" s="33" t="s">
        <v>152</v>
      </c>
      <c r="H376" s="127" t="s">
        <v>1109</v>
      </c>
      <c r="I376" s="155">
        <v>30500</v>
      </c>
      <c r="J376" s="126">
        <v>30500</v>
      </c>
      <c r="K376" s="126"/>
      <c r="L376" s="34">
        <v>6100</v>
      </c>
      <c r="M376" s="55">
        <v>24400</v>
      </c>
      <c r="N376" s="55">
        <v>24400</v>
      </c>
      <c r="O376" s="55"/>
      <c r="P376" s="219">
        <f>Q376+V376</f>
        <v>6100</v>
      </c>
      <c r="Q376" s="34">
        <f>SUM(R376:U376)</f>
        <v>6100</v>
      </c>
      <c r="R376" s="34"/>
      <c r="S376" s="34"/>
      <c r="T376" s="34">
        <v>6100</v>
      </c>
      <c r="U376" s="34"/>
      <c r="V376" s="34">
        <f>SUM(W376:Y376)</f>
        <v>0</v>
      </c>
      <c r="W376" s="34"/>
      <c r="X376" s="34"/>
      <c r="Y376" s="34"/>
      <c r="Z376" s="308">
        <f t="shared" ref="Z376:Z380" si="290">20%*P376</f>
        <v>1220</v>
      </c>
      <c r="AA376" s="272"/>
      <c r="AB376" s="308">
        <f t="shared" ref="AB376:AB380" si="291">50%*P376</f>
        <v>3050</v>
      </c>
      <c r="AC376" s="272"/>
      <c r="AD376" s="304">
        <f t="shared" ref="AD376:AD380" si="292">75%*P376</f>
        <v>4575</v>
      </c>
      <c r="AE376" s="272"/>
      <c r="AF376" s="304">
        <f t="shared" ref="AF376:AF380" si="293">100%*P376</f>
        <v>6100</v>
      </c>
      <c r="AG376" s="82"/>
      <c r="AH376" s="29" t="s">
        <v>1019</v>
      </c>
      <c r="AI376" s="284"/>
    </row>
    <row r="377" spans="1:35" s="65" customFormat="1" ht="140.4" customHeight="1">
      <c r="A377" s="36">
        <v>2</v>
      </c>
      <c r="B377" s="153" t="s">
        <v>820</v>
      </c>
      <c r="C377" s="33" t="s">
        <v>165</v>
      </c>
      <c r="D377" s="87" t="s">
        <v>819</v>
      </c>
      <c r="E377" s="2" t="s">
        <v>103</v>
      </c>
      <c r="F377" s="33">
        <v>8098259</v>
      </c>
      <c r="G377" s="33" t="s">
        <v>152</v>
      </c>
      <c r="H377" s="127" t="s">
        <v>1108</v>
      </c>
      <c r="I377" s="155">
        <v>35276</v>
      </c>
      <c r="J377" s="126">
        <v>35276</v>
      </c>
      <c r="K377" s="126"/>
      <c r="L377" s="34">
        <v>7055</v>
      </c>
      <c r="M377" s="55">
        <v>28220</v>
      </c>
      <c r="N377" s="55">
        <v>28220</v>
      </c>
      <c r="O377" s="55"/>
      <c r="P377" s="219">
        <f t="shared" ref="P377:P381" si="294">Q377+V377</f>
        <v>7055</v>
      </c>
      <c r="Q377" s="34">
        <f t="shared" ref="Q377:Q381" si="295">SUM(R377:U377)</f>
        <v>7055</v>
      </c>
      <c r="R377" s="34"/>
      <c r="S377" s="34"/>
      <c r="T377" s="34">
        <v>7055</v>
      </c>
      <c r="U377" s="34"/>
      <c r="V377" s="34">
        <f t="shared" ref="V377:V381" si="296">SUM(W377:Y377)</f>
        <v>0</v>
      </c>
      <c r="W377" s="34"/>
      <c r="X377" s="34"/>
      <c r="Y377" s="34"/>
      <c r="Z377" s="308">
        <f t="shared" si="290"/>
        <v>1411</v>
      </c>
      <c r="AA377" s="272"/>
      <c r="AB377" s="308">
        <f t="shared" si="291"/>
        <v>3527.5</v>
      </c>
      <c r="AC377" s="272"/>
      <c r="AD377" s="304">
        <f t="shared" si="292"/>
        <v>5291.25</v>
      </c>
      <c r="AE377" s="272"/>
      <c r="AF377" s="304">
        <f t="shared" si="293"/>
        <v>7055</v>
      </c>
      <c r="AG377" s="82"/>
      <c r="AH377" s="29" t="s">
        <v>1019</v>
      </c>
      <c r="AI377" s="284"/>
    </row>
    <row r="378" spans="1:35" s="65" customFormat="1" ht="140.4" customHeight="1">
      <c r="A378" s="36">
        <v>3</v>
      </c>
      <c r="B378" s="153" t="s">
        <v>821</v>
      </c>
      <c r="C378" s="33" t="s">
        <v>165</v>
      </c>
      <c r="D378" s="87" t="s">
        <v>822</v>
      </c>
      <c r="E378" s="2" t="s">
        <v>103</v>
      </c>
      <c r="F378" s="33">
        <v>8131164</v>
      </c>
      <c r="G378" s="33" t="s">
        <v>237</v>
      </c>
      <c r="H378" s="127" t="s">
        <v>1089</v>
      </c>
      <c r="I378" s="155">
        <v>80180</v>
      </c>
      <c r="J378" s="126">
        <v>80180</v>
      </c>
      <c r="K378" s="126"/>
      <c r="L378" s="34">
        <v>10000</v>
      </c>
      <c r="M378" s="55">
        <f>40000+30180</f>
        <v>70180</v>
      </c>
      <c r="N378" s="55">
        <f>40000+30180</f>
        <v>70180</v>
      </c>
      <c r="O378" s="55"/>
      <c r="P378" s="219">
        <f t="shared" si="294"/>
        <v>10000</v>
      </c>
      <c r="Q378" s="34">
        <f t="shared" si="295"/>
        <v>10000</v>
      </c>
      <c r="R378" s="34">
        <v>10000</v>
      </c>
      <c r="S378" s="34"/>
      <c r="T378" s="34"/>
      <c r="U378" s="34"/>
      <c r="V378" s="34">
        <f t="shared" si="296"/>
        <v>0</v>
      </c>
      <c r="W378" s="34"/>
      <c r="X378" s="34"/>
      <c r="Y378" s="34"/>
      <c r="Z378" s="308">
        <f t="shared" si="290"/>
        <v>2000</v>
      </c>
      <c r="AA378" s="272"/>
      <c r="AB378" s="308">
        <f t="shared" si="291"/>
        <v>5000</v>
      </c>
      <c r="AC378" s="272"/>
      <c r="AD378" s="304">
        <f t="shared" si="292"/>
        <v>7500</v>
      </c>
      <c r="AE378" s="272"/>
      <c r="AF378" s="304">
        <f t="shared" si="293"/>
        <v>10000</v>
      </c>
      <c r="AG378" s="82"/>
      <c r="AH378" s="29" t="s">
        <v>1019</v>
      </c>
      <c r="AI378" s="284"/>
    </row>
    <row r="379" spans="1:35" s="65" customFormat="1" ht="108.6" customHeight="1">
      <c r="A379" s="36">
        <v>4</v>
      </c>
      <c r="B379" s="35" t="s">
        <v>823</v>
      </c>
      <c r="C379" s="33" t="s">
        <v>256</v>
      </c>
      <c r="D379" s="87" t="s">
        <v>822</v>
      </c>
      <c r="E379" s="2" t="s">
        <v>103</v>
      </c>
      <c r="F379" s="41">
        <v>8098258</v>
      </c>
      <c r="G379" s="33" t="s">
        <v>152</v>
      </c>
      <c r="H379" s="127" t="s">
        <v>1090</v>
      </c>
      <c r="I379" s="155">
        <v>29000</v>
      </c>
      <c r="J379" s="126">
        <v>29000</v>
      </c>
      <c r="K379" s="126"/>
      <c r="L379" s="34">
        <v>5800</v>
      </c>
      <c r="M379" s="34">
        <v>23200</v>
      </c>
      <c r="N379" s="34">
        <v>23200</v>
      </c>
      <c r="O379" s="34"/>
      <c r="P379" s="219">
        <f t="shared" si="294"/>
        <v>5800</v>
      </c>
      <c r="Q379" s="34">
        <f t="shared" si="295"/>
        <v>5800</v>
      </c>
      <c r="R379" s="34"/>
      <c r="S379" s="34"/>
      <c r="T379" s="34">
        <v>5800</v>
      </c>
      <c r="U379" s="34"/>
      <c r="V379" s="34">
        <f t="shared" si="296"/>
        <v>0</v>
      </c>
      <c r="W379" s="34"/>
      <c r="X379" s="34"/>
      <c r="Y379" s="34"/>
      <c r="Z379" s="308">
        <f t="shared" si="290"/>
        <v>1160</v>
      </c>
      <c r="AA379" s="272"/>
      <c r="AB379" s="308">
        <f t="shared" si="291"/>
        <v>2900</v>
      </c>
      <c r="AC379" s="272"/>
      <c r="AD379" s="304">
        <f t="shared" si="292"/>
        <v>4350</v>
      </c>
      <c r="AE379" s="272"/>
      <c r="AF379" s="304">
        <f t="shared" si="293"/>
        <v>5800</v>
      </c>
      <c r="AG379" s="82"/>
      <c r="AH379" s="29" t="s">
        <v>1019</v>
      </c>
      <c r="AI379" s="284"/>
    </row>
    <row r="380" spans="1:35" s="65" customFormat="1" ht="117" customHeight="1">
      <c r="A380" s="221" t="s">
        <v>824</v>
      </c>
      <c r="B380" s="35" t="s">
        <v>825</v>
      </c>
      <c r="C380" s="33" t="s">
        <v>256</v>
      </c>
      <c r="D380" s="30" t="s">
        <v>822</v>
      </c>
      <c r="E380" s="2" t="s">
        <v>103</v>
      </c>
      <c r="F380" s="33">
        <v>8131165</v>
      </c>
      <c r="G380" s="33" t="s">
        <v>237</v>
      </c>
      <c r="H380" s="222" t="s">
        <v>1091</v>
      </c>
      <c r="I380" s="223">
        <v>23330</v>
      </c>
      <c r="J380" s="224">
        <v>23330</v>
      </c>
      <c r="K380" s="224"/>
      <c r="L380" s="34">
        <v>4630</v>
      </c>
      <c r="M380" s="34">
        <v>18700</v>
      </c>
      <c r="N380" s="34">
        <v>18700</v>
      </c>
      <c r="O380" s="34"/>
      <c r="P380" s="219">
        <f t="shared" si="294"/>
        <v>4630</v>
      </c>
      <c r="Q380" s="34">
        <f t="shared" si="295"/>
        <v>4630</v>
      </c>
      <c r="R380" s="34"/>
      <c r="S380" s="34"/>
      <c r="T380" s="34">
        <v>4630</v>
      </c>
      <c r="U380" s="34"/>
      <c r="V380" s="34">
        <f t="shared" si="296"/>
        <v>0</v>
      </c>
      <c r="W380" s="34"/>
      <c r="X380" s="34"/>
      <c r="Y380" s="34"/>
      <c r="Z380" s="308">
        <f t="shared" si="290"/>
        <v>926</v>
      </c>
      <c r="AA380" s="272"/>
      <c r="AB380" s="308">
        <f t="shared" si="291"/>
        <v>2315</v>
      </c>
      <c r="AC380" s="272"/>
      <c r="AD380" s="304">
        <f t="shared" si="292"/>
        <v>3472.5</v>
      </c>
      <c r="AE380" s="272"/>
      <c r="AF380" s="304">
        <f t="shared" si="293"/>
        <v>4630</v>
      </c>
      <c r="AG380" s="82"/>
      <c r="AH380" s="29" t="s">
        <v>1019</v>
      </c>
      <c r="AI380" s="284"/>
    </row>
    <row r="381" spans="1:35" s="65" customFormat="1" ht="39.6" hidden="1" customHeight="1">
      <c r="A381" s="221"/>
      <c r="B381" s="35" t="s">
        <v>86</v>
      </c>
      <c r="C381" s="33"/>
      <c r="D381" s="30"/>
      <c r="E381" s="2"/>
      <c r="F381" s="33"/>
      <c r="G381" s="33"/>
      <c r="H381" s="222"/>
      <c r="I381" s="224"/>
      <c r="J381" s="224"/>
      <c r="K381" s="224"/>
      <c r="L381" s="34"/>
      <c r="M381" s="34"/>
      <c r="N381" s="34"/>
      <c r="O381" s="34"/>
      <c r="P381" s="219">
        <f t="shared" si="294"/>
        <v>0</v>
      </c>
      <c r="Q381" s="34">
        <f t="shared" si="295"/>
        <v>0</v>
      </c>
      <c r="R381" s="34"/>
      <c r="S381" s="34"/>
      <c r="T381" s="34"/>
      <c r="U381" s="34"/>
      <c r="V381" s="34">
        <f t="shared" si="296"/>
        <v>0</v>
      </c>
      <c r="W381" s="34"/>
      <c r="X381" s="34"/>
      <c r="Y381" s="34"/>
      <c r="Z381" s="271"/>
      <c r="AA381" s="273"/>
      <c r="AB381" s="273"/>
      <c r="AC381" s="273"/>
      <c r="AD381" s="273"/>
      <c r="AE381" s="273"/>
      <c r="AF381" s="82"/>
      <c r="AG381" s="82"/>
      <c r="AH381" s="29"/>
      <c r="AI381" s="284"/>
    </row>
    <row r="382" spans="1:35" s="68" customFormat="1" ht="62.4" customHeight="1">
      <c r="A382" s="22" t="s">
        <v>826</v>
      </c>
      <c r="B382" s="21" t="s">
        <v>827</v>
      </c>
      <c r="C382" s="22"/>
      <c r="D382" s="39"/>
      <c r="E382" s="40"/>
      <c r="F382" s="40"/>
      <c r="G382" s="40"/>
      <c r="H382" s="45"/>
      <c r="I382" s="24">
        <f>SUM(I383:I386)</f>
        <v>200130</v>
      </c>
      <c r="J382" s="24">
        <f t="shared" ref="J382:Y382" si="297">SUM(J383:J386)</f>
        <v>200130</v>
      </c>
      <c r="K382" s="24">
        <f t="shared" si="297"/>
        <v>0</v>
      </c>
      <c r="L382" s="24">
        <f t="shared" si="297"/>
        <v>30030</v>
      </c>
      <c r="M382" s="24">
        <f t="shared" si="297"/>
        <v>170100</v>
      </c>
      <c r="N382" s="24">
        <f t="shared" si="297"/>
        <v>170100</v>
      </c>
      <c r="O382" s="24">
        <f t="shared" si="297"/>
        <v>0</v>
      </c>
      <c r="P382" s="24">
        <f t="shared" si="297"/>
        <v>30030</v>
      </c>
      <c r="Q382" s="24">
        <f t="shared" si="297"/>
        <v>30030</v>
      </c>
      <c r="R382" s="24">
        <f t="shared" si="297"/>
        <v>8000</v>
      </c>
      <c r="S382" s="24">
        <f t="shared" si="297"/>
        <v>0</v>
      </c>
      <c r="T382" s="24">
        <f t="shared" si="297"/>
        <v>22030</v>
      </c>
      <c r="U382" s="24">
        <f t="shared" si="297"/>
        <v>0</v>
      </c>
      <c r="V382" s="24">
        <f t="shared" si="297"/>
        <v>0</v>
      </c>
      <c r="W382" s="24">
        <f t="shared" si="297"/>
        <v>0</v>
      </c>
      <c r="X382" s="24">
        <f t="shared" si="297"/>
        <v>0</v>
      </c>
      <c r="Y382" s="24">
        <f t="shared" si="297"/>
        <v>0</v>
      </c>
      <c r="Z382" s="303">
        <f t="shared" ref="Z382" si="298">20%*P382</f>
        <v>6006</v>
      </c>
      <c r="AA382" s="299"/>
      <c r="AB382" s="303">
        <f t="shared" ref="AB382" si="299">50%*P382</f>
        <v>15015</v>
      </c>
      <c r="AC382" s="299"/>
      <c r="AD382" s="306">
        <f t="shared" ref="AD382" si="300">75%*P382</f>
        <v>22522.5</v>
      </c>
      <c r="AE382" s="299"/>
      <c r="AF382" s="306">
        <f t="shared" ref="AF382" si="301">100%*P382</f>
        <v>30030</v>
      </c>
      <c r="AG382" s="83">
        <v>1</v>
      </c>
      <c r="AH382" s="38"/>
      <c r="AI382" s="286"/>
    </row>
    <row r="383" spans="1:35" s="65" customFormat="1" ht="27.9" customHeight="1">
      <c r="A383" s="225" t="s">
        <v>90</v>
      </c>
      <c r="B383" s="53" t="s">
        <v>239</v>
      </c>
      <c r="C383" s="218"/>
      <c r="D383" s="48"/>
      <c r="E383" s="49"/>
      <c r="F383" s="49"/>
      <c r="G383" s="49"/>
      <c r="H383" s="49"/>
      <c r="I383" s="50"/>
      <c r="J383" s="50"/>
      <c r="K383" s="50"/>
      <c r="L383" s="50"/>
      <c r="M383" s="50"/>
      <c r="N383" s="50"/>
      <c r="O383" s="50"/>
      <c r="P383" s="50"/>
      <c r="Q383" s="50"/>
      <c r="R383" s="50"/>
      <c r="S383" s="50"/>
      <c r="T383" s="50"/>
      <c r="U383" s="50"/>
      <c r="V383" s="50"/>
      <c r="W383" s="50"/>
      <c r="X383" s="50"/>
      <c r="Y383" s="50"/>
      <c r="Z383" s="271"/>
      <c r="AA383" s="273"/>
      <c r="AB383" s="273"/>
      <c r="AC383" s="273"/>
      <c r="AD383" s="273"/>
      <c r="AE383" s="273"/>
      <c r="AF383" s="82"/>
      <c r="AG383" s="82"/>
      <c r="AH383" s="29"/>
      <c r="AI383" s="284"/>
    </row>
    <row r="384" spans="1:35" s="65" customFormat="1" ht="98.4" customHeight="1">
      <c r="A384" s="36">
        <v>1</v>
      </c>
      <c r="B384" s="87" t="s">
        <v>51</v>
      </c>
      <c r="C384" s="33" t="s">
        <v>130</v>
      </c>
      <c r="D384" s="87" t="s">
        <v>267</v>
      </c>
      <c r="E384" s="2" t="s">
        <v>96</v>
      </c>
      <c r="F384" s="41">
        <v>7938943</v>
      </c>
      <c r="G384" s="33" t="s">
        <v>177</v>
      </c>
      <c r="H384" s="127" t="s">
        <v>1092</v>
      </c>
      <c r="I384" s="126">
        <v>160130</v>
      </c>
      <c r="J384" s="126">
        <v>160130</v>
      </c>
      <c r="K384" s="126"/>
      <c r="L384" s="34">
        <v>22030</v>
      </c>
      <c r="M384" s="55">
        <v>138100</v>
      </c>
      <c r="N384" s="55">
        <v>138100</v>
      </c>
      <c r="O384" s="55"/>
      <c r="P384" s="219">
        <f>Q384+V384</f>
        <v>22030</v>
      </c>
      <c r="Q384" s="34">
        <f>SUM(R384:U384)</f>
        <v>22030</v>
      </c>
      <c r="R384" s="34"/>
      <c r="S384" s="34"/>
      <c r="T384" s="34">
        <v>22030</v>
      </c>
      <c r="U384" s="34"/>
      <c r="V384" s="34">
        <f>SUM(W384:Y384)</f>
        <v>0</v>
      </c>
      <c r="W384" s="34"/>
      <c r="X384" s="34"/>
      <c r="Y384" s="34"/>
      <c r="Z384" s="308">
        <f t="shared" ref="Z384:Z385" si="302">20%*P384</f>
        <v>4406</v>
      </c>
      <c r="AA384" s="272"/>
      <c r="AB384" s="308">
        <f t="shared" ref="AB384:AB385" si="303">50%*P384</f>
        <v>11015</v>
      </c>
      <c r="AC384" s="272"/>
      <c r="AD384" s="304">
        <f t="shared" ref="AD384:AD385" si="304">75%*P384</f>
        <v>16522.5</v>
      </c>
      <c r="AE384" s="272"/>
      <c r="AF384" s="304">
        <f t="shared" ref="AF384:AF385" si="305">100%*P384</f>
        <v>22030</v>
      </c>
      <c r="AG384" s="82"/>
      <c r="AH384" s="29" t="s">
        <v>1019</v>
      </c>
      <c r="AI384" s="284"/>
    </row>
    <row r="385" spans="1:37" s="65" customFormat="1" ht="108.6" customHeight="1">
      <c r="A385" s="36">
        <v>2</v>
      </c>
      <c r="B385" s="87" t="s">
        <v>828</v>
      </c>
      <c r="C385" s="33" t="s">
        <v>130</v>
      </c>
      <c r="D385" s="87" t="s">
        <v>267</v>
      </c>
      <c r="E385" s="2" t="s">
        <v>103</v>
      </c>
      <c r="F385" s="47">
        <v>8124413</v>
      </c>
      <c r="G385" s="33" t="s">
        <v>237</v>
      </c>
      <c r="H385" s="36" t="s">
        <v>1093</v>
      </c>
      <c r="I385" s="54">
        <v>40000</v>
      </c>
      <c r="J385" s="108">
        <v>40000</v>
      </c>
      <c r="K385" s="108"/>
      <c r="L385" s="34">
        <v>8000</v>
      </c>
      <c r="M385" s="108">
        <v>32000</v>
      </c>
      <c r="N385" s="108">
        <v>32000</v>
      </c>
      <c r="O385" s="108"/>
      <c r="P385" s="219">
        <f t="shared" ref="P385:P386" si="306">Q385+V385</f>
        <v>8000</v>
      </c>
      <c r="Q385" s="34">
        <f t="shared" ref="Q385:Q386" si="307">SUM(R385:U385)</f>
        <v>8000</v>
      </c>
      <c r="R385" s="34">
        <v>8000</v>
      </c>
      <c r="S385" s="34"/>
      <c r="T385" s="34"/>
      <c r="U385" s="34"/>
      <c r="V385" s="34">
        <f t="shared" ref="V385:V386" si="308">SUM(W385:Y385)</f>
        <v>0</v>
      </c>
      <c r="W385" s="34"/>
      <c r="X385" s="34"/>
      <c r="Y385" s="34"/>
      <c r="Z385" s="308">
        <f t="shared" si="302"/>
        <v>1600</v>
      </c>
      <c r="AA385" s="272"/>
      <c r="AB385" s="308">
        <f t="shared" si="303"/>
        <v>4000</v>
      </c>
      <c r="AC385" s="272"/>
      <c r="AD385" s="304">
        <f t="shared" si="304"/>
        <v>6000</v>
      </c>
      <c r="AE385" s="272"/>
      <c r="AF385" s="304">
        <f t="shared" si="305"/>
        <v>8000</v>
      </c>
      <c r="AG385" s="82"/>
      <c r="AH385" s="29" t="s">
        <v>1019</v>
      </c>
      <c r="AI385" s="284"/>
    </row>
    <row r="386" spans="1:37" s="65" customFormat="1" ht="29.4" hidden="1" customHeight="1">
      <c r="A386" s="36"/>
      <c r="B386" s="87" t="s">
        <v>86</v>
      </c>
      <c r="C386" s="33"/>
      <c r="D386" s="87"/>
      <c r="E386" s="2"/>
      <c r="F386" s="47"/>
      <c r="G386" s="33"/>
      <c r="H386" s="36"/>
      <c r="I386" s="54"/>
      <c r="J386" s="108"/>
      <c r="K386" s="108"/>
      <c r="L386" s="34"/>
      <c r="M386" s="108"/>
      <c r="N386" s="108"/>
      <c r="O386" s="108"/>
      <c r="P386" s="219">
        <f t="shared" si="306"/>
        <v>0</v>
      </c>
      <c r="Q386" s="34">
        <f t="shared" si="307"/>
        <v>0</v>
      </c>
      <c r="R386" s="34"/>
      <c r="S386" s="34"/>
      <c r="T386" s="34"/>
      <c r="U386" s="34"/>
      <c r="V386" s="34">
        <f t="shared" si="308"/>
        <v>0</v>
      </c>
      <c r="W386" s="34"/>
      <c r="X386" s="34"/>
      <c r="Y386" s="34"/>
      <c r="Z386" s="271"/>
      <c r="AA386" s="273"/>
      <c r="AB386" s="273"/>
      <c r="AC386" s="273"/>
      <c r="AD386" s="273"/>
      <c r="AE386" s="273"/>
      <c r="AF386" s="82"/>
      <c r="AG386" s="82"/>
      <c r="AH386" s="29"/>
      <c r="AI386" s="284"/>
    </row>
    <row r="387" spans="1:37" s="68" customFormat="1" ht="62.4" customHeight="1">
      <c r="A387" s="22" t="s">
        <v>829</v>
      </c>
      <c r="B387" s="21" t="s">
        <v>830</v>
      </c>
      <c r="C387" s="22"/>
      <c r="D387" s="39"/>
      <c r="E387" s="40"/>
      <c r="F387" s="40"/>
      <c r="G387" s="40"/>
      <c r="H387" s="45"/>
      <c r="I387" s="24">
        <f>SUM(I388:I390)</f>
        <v>30000</v>
      </c>
      <c r="J387" s="24">
        <f t="shared" ref="J387:Y387" si="309">SUM(J388:J390)</f>
        <v>30000</v>
      </c>
      <c r="K387" s="24">
        <f t="shared" si="309"/>
        <v>0</v>
      </c>
      <c r="L387" s="24">
        <f t="shared" si="309"/>
        <v>6000</v>
      </c>
      <c r="M387" s="24">
        <f t="shared" si="309"/>
        <v>24000</v>
      </c>
      <c r="N387" s="24">
        <f t="shared" si="309"/>
        <v>24000</v>
      </c>
      <c r="O387" s="24">
        <f t="shared" si="309"/>
        <v>0</v>
      </c>
      <c r="P387" s="24">
        <f t="shared" si="309"/>
        <v>6000</v>
      </c>
      <c r="Q387" s="24">
        <f t="shared" si="309"/>
        <v>6000</v>
      </c>
      <c r="R387" s="24">
        <f t="shared" si="309"/>
        <v>6000</v>
      </c>
      <c r="S387" s="24">
        <f t="shared" si="309"/>
        <v>0</v>
      </c>
      <c r="T387" s="24">
        <f t="shared" si="309"/>
        <v>0</v>
      </c>
      <c r="U387" s="24">
        <f t="shared" si="309"/>
        <v>0</v>
      </c>
      <c r="V387" s="24">
        <f t="shared" si="309"/>
        <v>0</v>
      </c>
      <c r="W387" s="24">
        <f t="shared" si="309"/>
        <v>0</v>
      </c>
      <c r="X387" s="24">
        <f t="shared" si="309"/>
        <v>0</v>
      </c>
      <c r="Y387" s="24">
        <f t="shared" si="309"/>
        <v>0</v>
      </c>
      <c r="Z387" s="303">
        <f t="shared" ref="Z387" si="310">20%*P387</f>
        <v>1200</v>
      </c>
      <c r="AA387" s="299"/>
      <c r="AB387" s="303">
        <f t="shared" ref="AB387" si="311">50%*P387</f>
        <v>3000</v>
      </c>
      <c r="AC387" s="299"/>
      <c r="AD387" s="306">
        <f t="shared" ref="AD387" si="312">75%*P387</f>
        <v>4500</v>
      </c>
      <c r="AE387" s="299"/>
      <c r="AF387" s="306">
        <f t="shared" ref="AF387" si="313">100%*P387</f>
        <v>6000</v>
      </c>
      <c r="AG387" s="83">
        <v>0.53800000000000003</v>
      </c>
      <c r="AH387" s="38"/>
      <c r="AI387" s="286"/>
    </row>
    <row r="388" spans="1:37" s="65" customFormat="1" ht="33" customHeight="1">
      <c r="A388" s="49" t="s">
        <v>111</v>
      </c>
      <c r="B388" s="53" t="s">
        <v>239</v>
      </c>
      <c r="C388" s="218"/>
      <c r="D388" s="48"/>
      <c r="E388" s="49"/>
      <c r="F388" s="49"/>
      <c r="G388" s="49"/>
      <c r="H388" s="49"/>
      <c r="I388" s="50"/>
      <c r="J388" s="50"/>
      <c r="K388" s="50"/>
      <c r="L388" s="50"/>
      <c r="M388" s="50"/>
      <c r="N388" s="50"/>
      <c r="O388" s="50"/>
      <c r="P388" s="50"/>
      <c r="Q388" s="50"/>
      <c r="R388" s="50"/>
      <c r="S388" s="50"/>
      <c r="T388" s="50"/>
      <c r="U388" s="50"/>
      <c r="V388" s="50"/>
      <c r="W388" s="50"/>
      <c r="X388" s="50"/>
      <c r="Y388" s="50"/>
      <c r="Z388" s="271"/>
      <c r="AA388" s="273"/>
      <c r="AB388" s="273"/>
      <c r="AC388" s="273"/>
      <c r="AD388" s="273"/>
      <c r="AE388" s="273"/>
      <c r="AF388" s="82"/>
      <c r="AG388" s="82"/>
      <c r="AH388" s="29"/>
      <c r="AI388" s="284"/>
    </row>
    <row r="389" spans="1:37" s="65" customFormat="1" ht="62.4">
      <c r="A389" s="36">
        <v>1</v>
      </c>
      <c r="B389" s="153" t="s">
        <v>831</v>
      </c>
      <c r="C389" s="154" t="s">
        <v>130</v>
      </c>
      <c r="D389" s="87" t="s">
        <v>832</v>
      </c>
      <c r="E389" s="2" t="s">
        <v>103</v>
      </c>
      <c r="F389" s="33">
        <v>8126248</v>
      </c>
      <c r="G389" s="33" t="s">
        <v>237</v>
      </c>
      <c r="H389" s="36" t="s">
        <v>1094</v>
      </c>
      <c r="I389" s="54">
        <v>30000</v>
      </c>
      <c r="J389" s="108">
        <v>30000</v>
      </c>
      <c r="K389" s="108"/>
      <c r="L389" s="34">
        <v>6000</v>
      </c>
      <c r="M389" s="108">
        <v>24000</v>
      </c>
      <c r="N389" s="108">
        <v>24000</v>
      </c>
      <c r="O389" s="108"/>
      <c r="P389" s="103">
        <f>Q389+V389</f>
        <v>6000</v>
      </c>
      <c r="Q389" s="34">
        <f>SUM(R389:U389)</f>
        <v>6000</v>
      </c>
      <c r="R389" s="34">
        <v>6000</v>
      </c>
      <c r="S389" s="34"/>
      <c r="T389" s="34"/>
      <c r="U389" s="34"/>
      <c r="V389" s="34">
        <f>SUM(W389:Y389)</f>
        <v>0</v>
      </c>
      <c r="W389" s="34"/>
      <c r="X389" s="34"/>
      <c r="Y389" s="34"/>
      <c r="Z389" s="308">
        <f t="shared" ref="Z389" si="314">20%*P389</f>
        <v>1200</v>
      </c>
      <c r="AA389" s="272"/>
      <c r="AB389" s="308">
        <f t="shared" ref="AB389" si="315">50%*P389</f>
        <v>3000</v>
      </c>
      <c r="AC389" s="272"/>
      <c r="AD389" s="304">
        <f t="shared" ref="AD389" si="316">75%*P389</f>
        <v>4500</v>
      </c>
      <c r="AE389" s="272"/>
      <c r="AF389" s="304">
        <f t="shared" ref="AF389" si="317">100%*P389</f>
        <v>6000</v>
      </c>
      <c r="AG389" s="82"/>
      <c r="AH389" s="29" t="s">
        <v>1019</v>
      </c>
      <c r="AI389" s="284"/>
    </row>
    <row r="390" spans="1:37" s="65" customFormat="1" ht="15.6" hidden="1">
      <c r="A390" s="36"/>
      <c r="B390" s="153" t="s">
        <v>86</v>
      </c>
      <c r="C390" s="154"/>
      <c r="D390" s="87"/>
      <c r="E390" s="2"/>
      <c r="F390" s="33"/>
      <c r="G390" s="33"/>
      <c r="H390" s="36"/>
      <c r="I390" s="54"/>
      <c r="J390" s="108"/>
      <c r="K390" s="108"/>
      <c r="L390" s="34"/>
      <c r="M390" s="108"/>
      <c r="N390" s="108"/>
      <c r="O390" s="108"/>
      <c r="P390" s="103"/>
      <c r="Q390" s="34"/>
      <c r="R390" s="34"/>
      <c r="S390" s="34"/>
      <c r="T390" s="34"/>
      <c r="U390" s="34"/>
      <c r="V390" s="34"/>
      <c r="W390" s="34"/>
      <c r="X390" s="34"/>
      <c r="Y390" s="34"/>
      <c r="Z390" s="271"/>
      <c r="AA390" s="273"/>
      <c r="AB390" s="273"/>
      <c r="AC390" s="273"/>
      <c r="AD390" s="273"/>
      <c r="AE390" s="273"/>
      <c r="AF390" s="82"/>
      <c r="AG390" s="82"/>
      <c r="AH390" s="29"/>
      <c r="AI390" s="284"/>
    </row>
    <row r="391" spans="1:37" s="68" customFormat="1" ht="62.4" customHeight="1">
      <c r="A391" s="22" t="s">
        <v>833</v>
      </c>
      <c r="B391" s="21" t="s">
        <v>834</v>
      </c>
      <c r="C391" s="22"/>
      <c r="D391" s="39"/>
      <c r="E391" s="40"/>
      <c r="F391" s="40"/>
      <c r="G391" s="40"/>
      <c r="H391" s="45"/>
      <c r="I391" s="24">
        <f>SUM(I392:I396)</f>
        <v>287000</v>
      </c>
      <c r="J391" s="24">
        <f t="shared" ref="J391:Y391" si="318">SUM(J392:J396)</f>
        <v>152000</v>
      </c>
      <c r="K391" s="24">
        <f t="shared" si="318"/>
        <v>0</v>
      </c>
      <c r="L391" s="24">
        <f t="shared" si="318"/>
        <v>37000</v>
      </c>
      <c r="M391" s="24">
        <f t="shared" si="318"/>
        <v>250000</v>
      </c>
      <c r="N391" s="24">
        <f t="shared" si="318"/>
        <v>115000</v>
      </c>
      <c r="O391" s="24">
        <f t="shared" si="318"/>
        <v>0</v>
      </c>
      <c r="P391" s="24">
        <f t="shared" si="318"/>
        <v>37000</v>
      </c>
      <c r="Q391" s="24">
        <f t="shared" si="318"/>
        <v>37000</v>
      </c>
      <c r="R391" s="24">
        <f t="shared" si="318"/>
        <v>30000</v>
      </c>
      <c r="S391" s="24">
        <f t="shared" si="318"/>
        <v>0</v>
      </c>
      <c r="T391" s="24">
        <f t="shared" si="318"/>
        <v>7000</v>
      </c>
      <c r="U391" s="24">
        <f t="shared" si="318"/>
        <v>0</v>
      </c>
      <c r="V391" s="24">
        <f t="shared" si="318"/>
        <v>0</v>
      </c>
      <c r="W391" s="24">
        <f t="shared" si="318"/>
        <v>0</v>
      </c>
      <c r="X391" s="24">
        <f t="shared" si="318"/>
        <v>0</v>
      </c>
      <c r="Y391" s="24">
        <f t="shared" si="318"/>
        <v>0</v>
      </c>
      <c r="Z391" s="303">
        <f t="shared" ref="Z391" si="319">20%*P391</f>
        <v>7400</v>
      </c>
      <c r="AA391" s="299"/>
      <c r="AB391" s="303">
        <f t="shared" ref="AB391" si="320">50%*P391</f>
        <v>18500</v>
      </c>
      <c r="AC391" s="299"/>
      <c r="AD391" s="306">
        <f t="shared" ref="AD391" si="321">75%*P391</f>
        <v>27750</v>
      </c>
      <c r="AE391" s="299"/>
      <c r="AF391" s="306">
        <f t="shared" ref="AF391" si="322">100%*P391</f>
        <v>37000</v>
      </c>
      <c r="AG391" s="83">
        <v>0.95899999999999996</v>
      </c>
      <c r="AH391" s="38"/>
      <c r="AI391" s="321"/>
    </row>
    <row r="392" spans="1:37" s="65" customFormat="1" ht="26.4" customHeight="1">
      <c r="A392" s="49" t="s">
        <v>111</v>
      </c>
      <c r="B392" s="53" t="s">
        <v>239</v>
      </c>
      <c r="C392" s="218"/>
      <c r="D392" s="48"/>
      <c r="E392" s="49"/>
      <c r="F392" s="49"/>
      <c r="G392" s="49"/>
      <c r="H392" s="49"/>
      <c r="I392" s="50"/>
      <c r="J392" s="50"/>
      <c r="K392" s="50"/>
      <c r="L392" s="50"/>
      <c r="M392" s="50"/>
      <c r="N392" s="50"/>
      <c r="O392" s="50"/>
      <c r="P392" s="50"/>
      <c r="Q392" s="50"/>
      <c r="R392" s="50"/>
      <c r="S392" s="50"/>
      <c r="T392" s="50"/>
      <c r="U392" s="50"/>
      <c r="V392" s="50"/>
      <c r="W392" s="50"/>
      <c r="X392" s="50"/>
      <c r="Y392" s="50"/>
      <c r="Z392" s="271"/>
      <c r="AA392" s="273"/>
      <c r="AB392" s="273"/>
      <c r="AC392" s="273"/>
      <c r="AD392" s="273"/>
      <c r="AE392" s="273"/>
      <c r="AF392" s="82"/>
      <c r="AG392" s="82"/>
      <c r="AH392" s="29"/>
      <c r="AI392" s="284"/>
      <c r="AJ392" s="284"/>
    </row>
    <row r="393" spans="1:37" s="65" customFormat="1" ht="103.5" customHeight="1">
      <c r="A393" s="36">
        <v>1</v>
      </c>
      <c r="B393" s="226" t="s">
        <v>47</v>
      </c>
      <c r="C393" s="57" t="s">
        <v>130</v>
      </c>
      <c r="D393" s="35" t="s">
        <v>835</v>
      </c>
      <c r="E393" s="2" t="s">
        <v>96</v>
      </c>
      <c r="F393" s="47">
        <v>7909480</v>
      </c>
      <c r="G393" s="36" t="s">
        <v>177</v>
      </c>
      <c r="H393" s="36" t="s">
        <v>1053</v>
      </c>
      <c r="I393" s="156">
        <v>162000</v>
      </c>
      <c r="J393" s="156">
        <f>15000+12000</f>
        <v>27000</v>
      </c>
      <c r="K393" s="156"/>
      <c r="L393" s="34">
        <v>12000</v>
      </c>
      <c r="M393" s="156">
        <v>150000</v>
      </c>
      <c r="N393" s="156">
        <v>15000</v>
      </c>
      <c r="O393" s="156"/>
      <c r="P393" s="227">
        <f>Q393+V393</f>
        <v>12000</v>
      </c>
      <c r="Q393" s="34">
        <f>SUM(R393:U393)</f>
        <v>12000</v>
      </c>
      <c r="R393" s="34">
        <v>12000</v>
      </c>
      <c r="S393" s="34"/>
      <c r="T393" s="34"/>
      <c r="U393" s="34"/>
      <c r="V393" s="34">
        <f>SUM(W393:Y393)</f>
        <v>0</v>
      </c>
      <c r="W393" s="34"/>
      <c r="X393" s="34"/>
      <c r="Y393" s="34"/>
      <c r="Z393" s="308">
        <f t="shared" ref="Z393:Z395" si="323">20%*P393</f>
        <v>2400</v>
      </c>
      <c r="AA393" s="272"/>
      <c r="AB393" s="308">
        <f t="shared" ref="AB393:AB395" si="324">50%*P393</f>
        <v>6000</v>
      </c>
      <c r="AC393" s="272"/>
      <c r="AD393" s="304">
        <f t="shared" ref="AD393:AD395" si="325">75%*P393</f>
        <v>9000</v>
      </c>
      <c r="AE393" s="272"/>
      <c r="AF393" s="304">
        <f t="shared" ref="AF393:AF395" si="326">100%*P393</f>
        <v>12000</v>
      </c>
      <c r="AG393" s="82"/>
      <c r="AH393" s="29" t="s">
        <v>1019</v>
      </c>
    </row>
    <row r="394" spans="1:37" s="65" customFormat="1" ht="91.5" customHeight="1">
      <c r="A394" s="36">
        <v>2</v>
      </c>
      <c r="B394" s="87" t="s">
        <v>836</v>
      </c>
      <c r="C394" s="33" t="s">
        <v>130</v>
      </c>
      <c r="D394" s="87" t="s">
        <v>835</v>
      </c>
      <c r="E394" s="2" t="s">
        <v>103</v>
      </c>
      <c r="F394" s="228">
        <v>8107890</v>
      </c>
      <c r="G394" s="36" t="s">
        <v>152</v>
      </c>
      <c r="H394" s="36" t="s">
        <v>1095</v>
      </c>
      <c r="I394" s="108">
        <v>35000</v>
      </c>
      <c r="J394" s="108">
        <v>35000</v>
      </c>
      <c r="K394" s="108"/>
      <c r="L394" s="34">
        <v>7000</v>
      </c>
      <c r="M394" s="108">
        <v>28000</v>
      </c>
      <c r="N394" s="108">
        <v>28000</v>
      </c>
      <c r="O394" s="108"/>
      <c r="P394" s="227">
        <f t="shared" ref="P394:P396" si="327">Q394+V394</f>
        <v>7000</v>
      </c>
      <c r="Q394" s="34">
        <f t="shared" ref="Q394:Q396" si="328">SUM(R394:U394)</f>
        <v>7000</v>
      </c>
      <c r="R394" s="34"/>
      <c r="S394" s="34"/>
      <c r="T394" s="34">
        <v>7000</v>
      </c>
      <c r="U394" s="34"/>
      <c r="V394" s="34"/>
      <c r="W394" s="34"/>
      <c r="X394" s="34"/>
      <c r="Y394" s="34"/>
      <c r="Z394" s="308">
        <f t="shared" si="323"/>
        <v>1400</v>
      </c>
      <c r="AA394" s="272"/>
      <c r="AB394" s="308">
        <f t="shared" si="324"/>
        <v>3500</v>
      </c>
      <c r="AC394" s="272"/>
      <c r="AD394" s="304">
        <f t="shared" si="325"/>
        <v>5250</v>
      </c>
      <c r="AE394" s="272"/>
      <c r="AF394" s="304">
        <f t="shared" si="326"/>
        <v>7000</v>
      </c>
      <c r="AG394" s="82"/>
      <c r="AH394" s="29" t="s">
        <v>1019</v>
      </c>
    </row>
    <row r="395" spans="1:37" s="65" customFormat="1" ht="62.4">
      <c r="A395" s="36">
        <v>3</v>
      </c>
      <c r="B395" s="153" t="s">
        <v>53</v>
      </c>
      <c r="C395" s="154" t="s">
        <v>130</v>
      </c>
      <c r="D395" s="87" t="s">
        <v>835</v>
      </c>
      <c r="E395" s="2" t="s">
        <v>103</v>
      </c>
      <c r="F395" s="47">
        <v>8127636</v>
      </c>
      <c r="G395" s="33" t="s">
        <v>237</v>
      </c>
      <c r="H395" s="36" t="s">
        <v>1096</v>
      </c>
      <c r="I395" s="54">
        <v>90000</v>
      </c>
      <c r="J395" s="108">
        <v>90000</v>
      </c>
      <c r="K395" s="108"/>
      <c r="L395" s="34">
        <v>18000</v>
      </c>
      <c r="M395" s="108">
        <v>72000</v>
      </c>
      <c r="N395" s="108">
        <v>72000</v>
      </c>
      <c r="O395" s="108"/>
      <c r="P395" s="227">
        <f t="shared" si="327"/>
        <v>18000</v>
      </c>
      <c r="Q395" s="34">
        <f t="shared" si="328"/>
        <v>18000</v>
      </c>
      <c r="R395" s="34">
        <v>18000</v>
      </c>
      <c r="S395" s="34"/>
      <c r="T395" s="34"/>
      <c r="U395" s="34"/>
      <c r="V395" s="34"/>
      <c r="W395" s="34"/>
      <c r="X395" s="34"/>
      <c r="Y395" s="34"/>
      <c r="Z395" s="308">
        <f t="shared" si="323"/>
        <v>3600</v>
      </c>
      <c r="AA395" s="272"/>
      <c r="AB395" s="308">
        <f t="shared" si="324"/>
        <v>9000</v>
      </c>
      <c r="AC395" s="272"/>
      <c r="AD395" s="304">
        <f t="shared" si="325"/>
        <v>13500</v>
      </c>
      <c r="AE395" s="272"/>
      <c r="AF395" s="304">
        <f t="shared" si="326"/>
        <v>18000</v>
      </c>
      <c r="AG395" s="82"/>
      <c r="AH395" s="29" t="s">
        <v>1019</v>
      </c>
    </row>
    <row r="396" spans="1:37" s="65" customFormat="1" ht="15.6" hidden="1">
      <c r="A396" s="36"/>
      <c r="B396" s="153" t="s">
        <v>86</v>
      </c>
      <c r="C396" s="154"/>
      <c r="D396" s="87"/>
      <c r="E396" s="2"/>
      <c r="F396" s="47"/>
      <c r="G396" s="33"/>
      <c r="H396" s="36"/>
      <c r="I396" s="54"/>
      <c r="J396" s="108"/>
      <c r="K396" s="108"/>
      <c r="L396" s="34"/>
      <c r="M396" s="108"/>
      <c r="N396" s="108"/>
      <c r="O396" s="108"/>
      <c r="P396" s="227">
        <f t="shared" si="327"/>
        <v>0</v>
      </c>
      <c r="Q396" s="34">
        <f t="shared" si="328"/>
        <v>0</v>
      </c>
      <c r="R396" s="34"/>
      <c r="S396" s="34"/>
      <c r="T396" s="34"/>
      <c r="U396" s="34"/>
      <c r="V396" s="34"/>
      <c r="W396" s="34"/>
      <c r="X396" s="34"/>
      <c r="Y396" s="34"/>
      <c r="Z396" s="271"/>
      <c r="AA396" s="273"/>
      <c r="AB396" s="273"/>
      <c r="AC396" s="273"/>
      <c r="AD396" s="273"/>
      <c r="AE396" s="273"/>
      <c r="AF396" s="82"/>
      <c r="AG396" s="82"/>
      <c r="AH396" s="29"/>
      <c r="AI396" s="284"/>
    </row>
    <row r="397" spans="1:37" s="68" customFormat="1" ht="62.4" customHeight="1">
      <c r="A397" s="22" t="s">
        <v>837</v>
      </c>
      <c r="B397" s="21" t="s">
        <v>838</v>
      </c>
      <c r="C397" s="22"/>
      <c r="D397" s="39"/>
      <c r="E397" s="40"/>
      <c r="F397" s="40"/>
      <c r="G397" s="40"/>
      <c r="H397" s="45"/>
      <c r="I397" s="24">
        <f>SUM(I398:I401)</f>
        <v>233255</v>
      </c>
      <c r="J397" s="24">
        <f t="shared" ref="J397:Y397" si="329">SUM(J398:J401)</f>
        <v>233255</v>
      </c>
      <c r="K397" s="24">
        <f t="shared" si="329"/>
        <v>0</v>
      </c>
      <c r="L397" s="24">
        <f t="shared" si="329"/>
        <v>46225</v>
      </c>
      <c r="M397" s="24">
        <f t="shared" si="329"/>
        <v>187030</v>
      </c>
      <c r="N397" s="24">
        <f t="shared" si="329"/>
        <v>187030</v>
      </c>
      <c r="O397" s="24">
        <f t="shared" si="329"/>
        <v>0</v>
      </c>
      <c r="P397" s="24">
        <f t="shared" si="329"/>
        <v>46225</v>
      </c>
      <c r="Q397" s="24">
        <f t="shared" si="329"/>
        <v>46225</v>
      </c>
      <c r="R397" s="24">
        <f t="shared" si="329"/>
        <v>4970</v>
      </c>
      <c r="S397" s="24">
        <f t="shared" si="329"/>
        <v>0</v>
      </c>
      <c r="T397" s="24">
        <f t="shared" si="329"/>
        <v>41255</v>
      </c>
      <c r="U397" s="24">
        <f t="shared" si="329"/>
        <v>0</v>
      </c>
      <c r="V397" s="24">
        <f t="shared" si="329"/>
        <v>0</v>
      </c>
      <c r="W397" s="24">
        <f t="shared" si="329"/>
        <v>0</v>
      </c>
      <c r="X397" s="24">
        <f t="shared" si="329"/>
        <v>0</v>
      </c>
      <c r="Y397" s="24">
        <f t="shared" si="329"/>
        <v>0</v>
      </c>
      <c r="Z397" s="303">
        <f t="shared" ref="Z397" si="330">20%*P397</f>
        <v>9245</v>
      </c>
      <c r="AA397" s="299"/>
      <c r="AB397" s="303">
        <f t="shared" ref="AB397" si="331">50%*P397</f>
        <v>23112.5</v>
      </c>
      <c r="AC397" s="299"/>
      <c r="AD397" s="306">
        <f t="shared" ref="AD397" si="332">75%*P397</f>
        <v>34668.75</v>
      </c>
      <c r="AE397" s="299"/>
      <c r="AF397" s="306">
        <f t="shared" ref="AF397" si="333">100%*P397</f>
        <v>46225</v>
      </c>
      <c r="AG397" s="83">
        <v>0.89249999999999996</v>
      </c>
      <c r="AH397" s="38"/>
      <c r="AI397" s="286"/>
      <c r="AK397" s="319"/>
    </row>
    <row r="398" spans="1:37" s="65" customFormat="1" ht="35.4" customHeight="1">
      <c r="A398" s="49" t="s">
        <v>90</v>
      </c>
      <c r="B398" s="53" t="s">
        <v>239</v>
      </c>
      <c r="C398" s="218"/>
      <c r="D398" s="48"/>
      <c r="E398" s="49"/>
      <c r="F398" s="49"/>
      <c r="G398" s="49"/>
      <c r="H398" s="49"/>
      <c r="I398" s="50"/>
      <c r="J398" s="50"/>
      <c r="K398" s="50"/>
      <c r="L398" s="50"/>
      <c r="M398" s="50"/>
      <c r="N398" s="50"/>
      <c r="O398" s="50"/>
      <c r="P398" s="50"/>
      <c r="Q398" s="50"/>
      <c r="R398" s="50"/>
      <c r="S398" s="50"/>
      <c r="T398" s="50"/>
      <c r="U398" s="50"/>
      <c r="V398" s="50"/>
      <c r="W398" s="50"/>
      <c r="X398" s="50"/>
      <c r="Y398" s="50"/>
      <c r="Z398" s="271"/>
      <c r="AA398" s="273"/>
      <c r="AB398" s="273"/>
      <c r="AC398" s="273"/>
      <c r="AD398" s="273"/>
      <c r="AE398" s="273"/>
      <c r="AF398" s="82"/>
      <c r="AG398" s="82"/>
      <c r="AH398" s="29"/>
      <c r="AI398" s="284"/>
    </row>
    <row r="399" spans="1:37" s="65" customFormat="1" ht="62.4">
      <c r="A399" s="36">
        <v>1</v>
      </c>
      <c r="B399" s="153" t="s">
        <v>52</v>
      </c>
      <c r="C399" s="154" t="s">
        <v>130</v>
      </c>
      <c r="D399" s="87" t="s">
        <v>839</v>
      </c>
      <c r="E399" s="2" t="s">
        <v>96</v>
      </c>
      <c r="F399" s="33">
        <v>8100681</v>
      </c>
      <c r="G399" s="33" t="s">
        <v>109</v>
      </c>
      <c r="H399" s="127" t="s">
        <v>1097</v>
      </c>
      <c r="I399" s="126">
        <v>208255</v>
      </c>
      <c r="J399" s="126">
        <v>208255</v>
      </c>
      <c r="K399" s="126"/>
      <c r="L399" s="34">
        <v>41255</v>
      </c>
      <c r="M399" s="55">
        <v>167000</v>
      </c>
      <c r="N399" s="55">
        <v>167000</v>
      </c>
      <c r="O399" s="55"/>
      <c r="P399" s="219">
        <f>Q399+V399</f>
        <v>41255</v>
      </c>
      <c r="Q399" s="34">
        <f>SUM(R399:U399)</f>
        <v>41255</v>
      </c>
      <c r="R399" s="34"/>
      <c r="S399" s="34"/>
      <c r="T399" s="34">
        <v>41255</v>
      </c>
      <c r="U399" s="34"/>
      <c r="V399" s="34">
        <f>SUM(W399:Y399)</f>
        <v>0</v>
      </c>
      <c r="W399" s="34"/>
      <c r="X399" s="34"/>
      <c r="Y399" s="34"/>
      <c r="Z399" s="308">
        <f t="shared" ref="Z399:Z400" si="334">20%*P399</f>
        <v>8251</v>
      </c>
      <c r="AA399" s="272"/>
      <c r="AB399" s="308">
        <f t="shared" ref="AB399:AB400" si="335">50%*P399</f>
        <v>20627.5</v>
      </c>
      <c r="AC399" s="272"/>
      <c r="AD399" s="304">
        <f t="shared" ref="AD399:AD400" si="336">75%*P399</f>
        <v>30941.25</v>
      </c>
      <c r="AE399" s="272"/>
      <c r="AF399" s="304">
        <f t="shared" ref="AF399:AF400" si="337">100%*P399</f>
        <v>41255</v>
      </c>
      <c r="AG399" s="82"/>
      <c r="AH399" s="29" t="s">
        <v>1019</v>
      </c>
      <c r="AI399" s="284"/>
    </row>
    <row r="400" spans="1:37" s="65" customFormat="1" ht="62.4">
      <c r="A400" s="36">
        <v>2</v>
      </c>
      <c r="B400" s="87" t="s">
        <v>840</v>
      </c>
      <c r="C400" s="33" t="s">
        <v>130</v>
      </c>
      <c r="D400" s="87" t="s">
        <v>839</v>
      </c>
      <c r="E400" s="2" t="s">
        <v>103</v>
      </c>
      <c r="F400" s="33">
        <v>8106395</v>
      </c>
      <c r="G400" s="36" t="s">
        <v>152</v>
      </c>
      <c r="H400" s="1" t="s">
        <v>1098</v>
      </c>
      <c r="I400" s="55">
        <v>25000</v>
      </c>
      <c r="J400" s="108">
        <v>25000</v>
      </c>
      <c r="K400" s="108"/>
      <c r="L400" s="34">
        <v>4970</v>
      </c>
      <c r="M400" s="55">
        <v>20030</v>
      </c>
      <c r="N400" s="55">
        <v>20030</v>
      </c>
      <c r="O400" s="55"/>
      <c r="P400" s="219">
        <f t="shared" ref="P400:P401" si="338">Q400+V400</f>
        <v>4970</v>
      </c>
      <c r="Q400" s="34">
        <f t="shared" ref="Q400:Q401" si="339">SUM(R400:U400)</f>
        <v>4970</v>
      </c>
      <c r="R400" s="34">
        <v>4970</v>
      </c>
      <c r="S400" s="34"/>
      <c r="T400" s="34"/>
      <c r="U400" s="34"/>
      <c r="V400" s="34">
        <f t="shared" ref="V400:V401" si="340">SUM(W400:Y400)</f>
        <v>0</v>
      </c>
      <c r="W400" s="34"/>
      <c r="X400" s="34"/>
      <c r="Y400" s="34"/>
      <c r="Z400" s="308">
        <f t="shared" si="334"/>
        <v>994</v>
      </c>
      <c r="AA400" s="272"/>
      <c r="AB400" s="308">
        <f t="shared" si="335"/>
        <v>2485</v>
      </c>
      <c r="AC400" s="272"/>
      <c r="AD400" s="304">
        <f t="shared" si="336"/>
        <v>3727.5</v>
      </c>
      <c r="AE400" s="272"/>
      <c r="AF400" s="304">
        <f t="shared" si="337"/>
        <v>4970</v>
      </c>
      <c r="AG400" s="82"/>
      <c r="AH400" s="29" t="s">
        <v>1019</v>
      </c>
      <c r="AI400" s="284"/>
    </row>
    <row r="401" spans="1:36" s="65" customFormat="1" ht="15.6" hidden="1">
      <c r="A401" s="36"/>
      <c r="B401" s="87" t="s">
        <v>86</v>
      </c>
      <c r="C401" s="33"/>
      <c r="D401" s="87"/>
      <c r="E401" s="2"/>
      <c r="F401" s="33"/>
      <c r="G401" s="36"/>
      <c r="H401" s="1"/>
      <c r="I401" s="55"/>
      <c r="J401" s="108"/>
      <c r="K401" s="108"/>
      <c r="L401" s="34"/>
      <c r="M401" s="55"/>
      <c r="N401" s="55"/>
      <c r="O401" s="55"/>
      <c r="P401" s="219">
        <f t="shared" si="338"/>
        <v>0</v>
      </c>
      <c r="Q401" s="34">
        <f t="shared" si="339"/>
        <v>0</v>
      </c>
      <c r="R401" s="34"/>
      <c r="S401" s="34"/>
      <c r="T401" s="34"/>
      <c r="U401" s="34"/>
      <c r="V401" s="34">
        <f t="shared" si="340"/>
        <v>0</v>
      </c>
      <c r="W401" s="34"/>
      <c r="X401" s="34"/>
      <c r="Y401" s="34"/>
      <c r="Z401" s="271"/>
      <c r="AA401" s="273"/>
      <c r="AB401" s="273"/>
      <c r="AC401" s="273"/>
      <c r="AD401" s="273"/>
      <c r="AE401" s="273"/>
      <c r="AF401" s="82"/>
      <c r="AG401" s="82"/>
      <c r="AH401" s="29"/>
      <c r="AI401" s="284"/>
    </row>
    <row r="402" spans="1:36" s="68" customFormat="1" ht="62.4" customHeight="1">
      <c r="A402" s="22" t="s">
        <v>841</v>
      </c>
      <c r="B402" s="21" t="s">
        <v>842</v>
      </c>
      <c r="C402" s="22"/>
      <c r="D402" s="39"/>
      <c r="E402" s="40"/>
      <c r="F402" s="40"/>
      <c r="G402" s="40"/>
      <c r="H402" s="45"/>
      <c r="I402" s="24">
        <f>SUM(I403:I405)</f>
        <v>80000</v>
      </c>
      <c r="J402" s="24">
        <f t="shared" ref="J402:Y402" si="341">SUM(J403:J405)</f>
        <v>80000</v>
      </c>
      <c r="K402" s="24">
        <f t="shared" si="341"/>
        <v>0</v>
      </c>
      <c r="L402" s="24">
        <f t="shared" si="341"/>
        <v>16000</v>
      </c>
      <c r="M402" s="24">
        <f t="shared" si="341"/>
        <v>64000</v>
      </c>
      <c r="N402" s="24">
        <f t="shared" si="341"/>
        <v>64000</v>
      </c>
      <c r="O402" s="24">
        <f t="shared" si="341"/>
        <v>0</v>
      </c>
      <c r="P402" s="24">
        <f t="shared" si="341"/>
        <v>16000</v>
      </c>
      <c r="Q402" s="24">
        <f t="shared" si="341"/>
        <v>16000</v>
      </c>
      <c r="R402" s="24">
        <f t="shared" si="341"/>
        <v>0</v>
      </c>
      <c r="S402" s="24">
        <f t="shared" si="341"/>
        <v>0</v>
      </c>
      <c r="T402" s="24">
        <f t="shared" si="341"/>
        <v>16000</v>
      </c>
      <c r="U402" s="24">
        <f t="shared" si="341"/>
        <v>0</v>
      </c>
      <c r="V402" s="24">
        <f t="shared" si="341"/>
        <v>0</v>
      </c>
      <c r="W402" s="24">
        <f t="shared" si="341"/>
        <v>0</v>
      </c>
      <c r="X402" s="24">
        <f t="shared" si="341"/>
        <v>0</v>
      </c>
      <c r="Y402" s="24">
        <f t="shared" si="341"/>
        <v>0</v>
      </c>
      <c r="Z402" s="303">
        <f t="shared" ref="Z402" si="342">20%*P402</f>
        <v>3200</v>
      </c>
      <c r="AA402" s="299"/>
      <c r="AB402" s="303">
        <f t="shared" ref="AB402" si="343">50%*P402</f>
        <v>8000</v>
      </c>
      <c r="AC402" s="299"/>
      <c r="AD402" s="306">
        <f t="shared" ref="AD402" si="344">75%*P402</f>
        <v>12000</v>
      </c>
      <c r="AE402" s="299"/>
      <c r="AF402" s="306">
        <f t="shared" ref="AF402" si="345">100%*P402</f>
        <v>16000</v>
      </c>
      <c r="AG402" s="83">
        <v>1</v>
      </c>
      <c r="AH402" s="38"/>
      <c r="AI402" s="286"/>
    </row>
    <row r="403" spans="1:36" s="65" customFormat="1" ht="29.4" customHeight="1">
      <c r="A403" s="49" t="s">
        <v>90</v>
      </c>
      <c r="B403" s="53" t="s">
        <v>239</v>
      </c>
      <c r="C403" s="218"/>
      <c r="D403" s="48"/>
      <c r="E403" s="49"/>
      <c r="F403" s="49"/>
      <c r="G403" s="49"/>
      <c r="H403" s="49"/>
      <c r="I403" s="50"/>
      <c r="J403" s="50"/>
      <c r="K403" s="50"/>
      <c r="L403" s="50"/>
      <c r="M403" s="50"/>
      <c r="N403" s="50"/>
      <c r="O403" s="50"/>
      <c r="P403" s="50"/>
      <c r="Q403" s="50"/>
      <c r="R403" s="50"/>
      <c r="S403" s="50"/>
      <c r="T403" s="50"/>
      <c r="U403" s="50"/>
      <c r="V403" s="50"/>
      <c r="W403" s="50"/>
      <c r="X403" s="50"/>
      <c r="Y403" s="50"/>
      <c r="Z403" s="271"/>
      <c r="AA403" s="273"/>
      <c r="AB403" s="273"/>
      <c r="AC403" s="273"/>
      <c r="AD403" s="273"/>
      <c r="AE403" s="273"/>
      <c r="AF403" s="82"/>
      <c r="AG403" s="82"/>
      <c r="AH403" s="29" t="s">
        <v>1019</v>
      </c>
      <c r="AI403" s="284"/>
    </row>
    <row r="404" spans="1:36" s="65" customFormat="1" ht="62.4">
      <c r="A404" s="36">
        <v>1</v>
      </c>
      <c r="B404" s="35" t="s">
        <v>843</v>
      </c>
      <c r="C404" s="36" t="s">
        <v>130</v>
      </c>
      <c r="D404" s="87" t="s">
        <v>844</v>
      </c>
      <c r="E404" s="2" t="s">
        <v>103</v>
      </c>
      <c r="F404" s="33">
        <v>8101386</v>
      </c>
      <c r="G404" s="33" t="s">
        <v>109</v>
      </c>
      <c r="H404" s="127" t="s">
        <v>1099</v>
      </c>
      <c r="I404" s="155">
        <v>80000</v>
      </c>
      <c r="J404" s="155">
        <v>80000</v>
      </c>
      <c r="K404" s="155"/>
      <c r="L404" s="34">
        <v>16000</v>
      </c>
      <c r="M404" s="55">
        <v>64000</v>
      </c>
      <c r="N404" s="55">
        <v>64000</v>
      </c>
      <c r="O404" s="55"/>
      <c r="P404" s="219">
        <f>SUM(Q404+V404)</f>
        <v>16000</v>
      </c>
      <c r="Q404" s="34">
        <f>SUM(R404:U404)</f>
        <v>16000</v>
      </c>
      <c r="R404" s="34"/>
      <c r="S404" s="34"/>
      <c r="T404" s="34">
        <v>16000</v>
      </c>
      <c r="U404" s="34"/>
      <c r="V404" s="34">
        <f>SUM(W404:Y404)</f>
        <v>0</v>
      </c>
      <c r="W404" s="34"/>
      <c r="X404" s="34"/>
      <c r="Y404" s="34"/>
      <c r="Z404" s="308">
        <f t="shared" ref="Z404" si="346">20%*P404</f>
        <v>3200</v>
      </c>
      <c r="AA404" s="272"/>
      <c r="AB404" s="308">
        <f t="shared" ref="AB404" si="347">50%*P404</f>
        <v>8000</v>
      </c>
      <c r="AC404" s="272"/>
      <c r="AD404" s="304">
        <f t="shared" ref="AD404" si="348">75%*P404</f>
        <v>12000</v>
      </c>
      <c r="AE404" s="272"/>
      <c r="AF404" s="304">
        <f t="shared" ref="AF404" si="349">100%*P404</f>
        <v>16000</v>
      </c>
      <c r="AG404" s="82"/>
      <c r="AH404" s="29" t="s">
        <v>1019</v>
      </c>
      <c r="AI404" s="284"/>
    </row>
    <row r="405" spans="1:36" s="65" customFormat="1" ht="42.9" hidden="1" customHeight="1">
      <c r="A405" s="36"/>
      <c r="B405" s="35" t="s">
        <v>86</v>
      </c>
      <c r="C405" s="36"/>
      <c r="D405" s="87"/>
      <c r="E405" s="2"/>
      <c r="F405" s="33"/>
      <c r="G405" s="33"/>
      <c r="H405" s="127"/>
      <c r="I405" s="155"/>
      <c r="J405" s="155"/>
      <c r="K405" s="155"/>
      <c r="L405" s="34"/>
      <c r="M405" s="55"/>
      <c r="N405" s="55"/>
      <c r="O405" s="55"/>
      <c r="P405" s="219"/>
      <c r="Q405" s="34"/>
      <c r="R405" s="34"/>
      <c r="S405" s="34"/>
      <c r="T405" s="34"/>
      <c r="U405" s="34"/>
      <c r="V405" s="34"/>
      <c r="W405" s="34"/>
      <c r="X405" s="34"/>
      <c r="Y405" s="34"/>
      <c r="Z405" s="271"/>
      <c r="AA405" s="273"/>
      <c r="AB405" s="273"/>
      <c r="AC405" s="273"/>
      <c r="AD405" s="273"/>
      <c r="AE405" s="273"/>
      <c r="AF405" s="82"/>
      <c r="AG405" s="82"/>
      <c r="AH405" s="29"/>
      <c r="AI405" s="284"/>
    </row>
    <row r="406" spans="1:36" s="68" customFormat="1" ht="62.4" customHeight="1">
      <c r="A406" s="22" t="s">
        <v>845</v>
      </c>
      <c r="B406" s="21" t="s">
        <v>846</v>
      </c>
      <c r="C406" s="22"/>
      <c r="D406" s="39"/>
      <c r="E406" s="40"/>
      <c r="F406" s="40"/>
      <c r="G406" s="40"/>
      <c r="H406" s="45"/>
      <c r="I406" s="24">
        <f>SUM(I407:I411)</f>
        <v>7800</v>
      </c>
      <c r="J406" s="24">
        <f t="shared" ref="J406:Y406" si="350">SUM(J407:J411)</f>
        <v>7800</v>
      </c>
      <c r="K406" s="24">
        <f t="shared" si="350"/>
        <v>0</v>
      </c>
      <c r="L406" s="24">
        <f t="shared" si="350"/>
        <v>4063</v>
      </c>
      <c r="M406" s="24">
        <f t="shared" si="350"/>
        <v>3473</v>
      </c>
      <c r="N406" s="24">
        <f t="shared" si="350"/>
        <v>3473</v>
      </c>
      <c r="O406" s="24">
        <f t="shared" si="350"/>
        <v>0</v>
      </c>
      <c r="P406" s="24">
        <f t="shared" si="350"/>
        <v>4063</v>
      </c>
      <c r="Q406" s="24">
        <f t="shared" si="350"/>
        <v>4063</v>
      </c>
      <c r="R406" s="24">
        <f t="shared" si="350"/>
        <v>4063</v>
      </c>
      <c r="S406" s="24">
        <f t="shared" si="350"/>
        <v>0</v>
      </c>
      <c r="T406" s="24">
        <f t="shared" si="350"/>
        <v>0</v>
      </c>
      <c r="U406" s="24">
        <f t="shared" si="350"/>
        <v>0</v>
      </c>
      <c r="V406" s="24">
        <f t="shared" si="350"/>
        <v>0</v>
      </c>
      <c r="W406" s="24">
        <f t="shared" si="350"/>
        <v>0</v>
      </c>
      <c r="X406" s="24">
        <f t="shared" si="350"/>
        <v>0</v>
      </c>
      <c r="Y406" s="24">
        <f t="shared" si="350"/>
        <v>0</v>
      </c>
      <c r="Z406" s="303">
        <f t="shared" ref="Z406" si="351">20%*P406</f>
        <v>812.6</v>
      </c>
      <c r="AA406" s="299"/>
      <c r="AB406" s="303">
        <f t="shared" ref="AB406" si="352">50%*P406</f>
        <v>2031.5</v>
      </c>
      <c r="AC406" s="299"/>
      <c r="AD406" s="306">
        <f t="shared" ref="AD406" si="353">75%*P406</f>
        <v>3047.25</v>
      </c>
      <c r="AE406" s="299"/>
      <c r="AF406" s="306">
        <f t="shared" ref="AF406" si="354">100%*P406</f>
        <v>4063</v>
      </c>
      <c r="AG406" s="83">
        <v>1</v>
      </c>
      <c r="AH406" s="38"/>
      <c r="AI406" s="286"/>
    </row>
    <row r="407" spans="1:36" s="65" customFormat="1" ht="32.4" customHeight="1">
      <c r="A407" s="36" t="s">
        <v>90</v>
      </c>
      <c r="B407" s="313" t="s">
        <v>106</v>
      </c>
      <c r="C407" s="36"/>
      <c r="D407" s="87"/>
      <c r="E407" s="2"/>
      <c r="F407" s="33"/>
      <c r="G407" s="33"/>
      <c r="H407" s="127"/>
      <c r="I407" s="155"/>
      <c r="J407" s="155"/>
      <c r="K407" s="155"/>
      <c r="L407" s="34"/>
      <c r="M407" s="55"/>
      <c r="N407" s="55"/>
      <c r="O407" s="55"/>
      <c r="P407" s="219"/>
      <c r="Q407" s="34"/>
      <c r="R407" s="34"/>
      <c r="S407" s="34"/>
      <c r="T407" s="34"/>
      <c r="U407" s="34"/>
      <c r="V407" s="34"/>
      <c r="W407" s="34"/>
      <c r="X407" s="34"/>
      <c r="Y407" s="34"/>
      <c r="Z407" s="271"/>
      <c r="AA407" s="273"/>
      <c r="AB407" s="273"/>
      <c r="AC407" s="273"/>
      <c r="AD407" s="273"/>
      <c r="AE407" s="273"/>
      <c r="AF407" s="82"/>
      <c r="AG407" s="82"/>
      <c r="AH407" s="29"/>
      <c r="AI407" s="284"/>
    </row>
    <row r="408" spans="1:36" s="65" customFormat="1" ht="54">
      <c r="A408" s="36">
        <v>1</v>
      </c>
      <c r="B408" s="203" t="s">
        <v>847</v>
      </c>
      <c r="C408" s="36" t="s">
        <v>130</v>
      </c>
      <c r="D408" s="203" t="s">
        <v>848</v>
      </c>
      <c r="E408" s="204" t="s">
        <v>103</v>
      </c>
      <c r="F408" s="192" t="s">
        <v>849</v>
      </c>
      <c r="G408" s="193" t="s">
        <v>237</v>
      </c>
      <c r="H408" s="194" t="s">
        <v>850</v>
      </c>
      <c r="I408" s="155">
        <v>2900</v>
      </c>
      <c r="J408" s="155">
        <v>2900</v>
      </c>
      <c r="K408" s="155"/>
      <c r="L408" s="34">
        <v>1600</v>
      </c>
      <c r="M408" s="55">
        <v>1200</v>
      </c>
      <c r="N408" s="55">
        <v>1200</v>
      </c>
      <c r="O408" s="55"/>
      <c r="P408" s="219">
        <f>Q408+V408</f>
        <v>1600</v>
      </c>
      <c r="Q408" s="34">
        <f>SUM(R408:U408)</f>
        <v>1600</v>
      </c>
      <c r="R408" s="34">
        <v>1600</v>
      </c>
      <c r="S408" s="34"/>
      <c r="T408" s="34"/>
      <c r="U408" s="34"/>
      <c r="V408" s="34">
        <f>SUM(W408:Y408)</f>
        <v>0</v>
      </c>
      <c r="W408" s="34"/>
      <c r="X408" s="34"/>
      <c r="Y408" s="34"/>
      <c r="Z408" s="308">
        <f t="shared" ref="Z408:Z410" si="355">20%*P408</f>
        <v>320</v>
      </c>
      <c r="AA408" s="272"/>
      <c r="AB408" s="308">
        <f t="shared" ref="AB408:AB410" si="356">50%*P408</f>
        <v>800</v>
      </c>
      <c r="AC408" s="272"/>
      <c r="AD408" s="304">
        <f t="shared" ref="AD408:AD410" si="357">75%*P408</f>
        <v>1200</v>
      </c>
      <c r="AE408" s="272"/>
      <c r="AF408" s="304">
        <f t="shared" ref="AF408:AF410" si="358">100%*P408</f>
        <v>1600</v>
      </c>
      <c r="AG408" s="82"/>
      <c r="AH408" s="29" t="s">
        <v>1019</v>
      </c>
      <c r="AI408" s="284"/>
    </row>
    <row r="409" spans="1:36" s="65" customFormat="1" ht="54">
      <c r="A409" s="36">
        <v>2</v>
      </c>
      <c r="B409" s="203" t="s">
        <v>851</v>
      </c>
      <c r="C409" s="36" t="s">
        <v>130</v>
      </c>
      <c r="D409" s="203" t="s">
        <v>852</v>
      </c>
      <c r="E409" s="204" t="s">
        <v>103</v>
      </c>
      <c r="F409" s="192" t="s">
        <v>853</v>
      </c>
      <c r="G409" s="193" t="s">
        <v>237</v>
      </c>
      <c r="H409" s="194" t="s">
        <v>854</v>
      </c>
      <c r="I409" s="155">
        <v>1400</v>
      </c>
      <c r="J409" s="155">
        <v>1400</v>
      </c>
      <c r="K409" s="155"/>
      <c r="L409" s="34">
        <v>898</v>
      </c>
      <c r="M409" s="55">
        <v>455</v>
      </c>
      <c r="N409" s="55">
        <v>455</v>
      </c>
      <c r="O409" s="55"/>
      <c r="P409" s="219">
        <f t="shared" ref="P409:P411" si="359">Q409+V409</f>
        <v>898</v>
      </c>
      <c r="Q409" s="34">
        <f t="shared" ref="Q409:Q411" si="360">SUM(R409:U409)</f>
        <v>898</v>
      </c>
      <c r="R409" s="34">
        <v>898</v>
      </c>
      <c r="S409" s="34"/>
      <c r="T409" s="34"/>
      <c r="U409" s="34"/>
      <c r="V409" s="34"/>
      <c r="W409" s="34"/>
      <c r="X409" s="34"/>
      <c r="Y409" s="34"/>
      <c r="Z409" s="308">
        <f t="shared" si="355"/>
        <v>179.60000000000002</v>
      </c>
      <c r="AA409" s="272"/>
      <c r="AB409" s="308">
        <f t="shared" si="356"/>
        <v>449</v>
      </c>
      <c r="AC409" s="272"/>
      <c r="AD409" s="304">
        <f t="shared" si="357"/>
        <v>673.5</v>
      </c>
      <c r="AE409" s="272"/>
      <c r="AF409" s="304">
        <f t="shared" si="358"/>
        <v>898</v>
      </c>
      <c r="AG409" s="82"/>
      <c r="AH409" s="29" t="s">
        <v>1019</v>
      </c>
      <c r="AI409" s="284"/>
    </row>
    <row r="410" spans="1:36" s="65" customFormat="1" ht="54">
      <c r="A410" s="36">
        <v>3</v>
      </c>
      <c r="B410" s="229" t="s">
        <v>855</v>
      </c>
      <c r="C410" s="36" t="s">
        <v>130</v>
      </c>
      <c r="D410" s="229" t="s">
        <v>848</v>
      </c>
      <c r="E410" s="230" t="s">
        <v>103</v>
      </c>
      <c r="F410" s="231" t="s">
        <v>856</v>
      </c>
      <c r="G410" s="232" t="s">
        <v>237</v>
      </c>
      <c r="H410" s="233" t="s">
        <v>857</v>
      </c>
      <c r="I410" s="155">
        <v>3500</v>
      </c>
      <c r="J410" s="155">
        <v>3500</v>
      </c>
      <c r="K410" s="155"/>
      <c r="L410" s="34">
        <v>1565</v>
      </c>
      <c r="M410" s="55">
        <v>1818</v>
      </c>
      <c r="N410" s="55">
        <v>1818</v>
      </c>
      <c r="O410" s="55"/>
      <c r="P410" s="219">
        <f t="shared" si="359"/>
        <v>1565</v>
      </c>
      <c r="Q410" s="34">
        <f t="shared" si="360"/>
        <v>1565</v>
      </c>
      <c r="R410" s="34">
        <v>1565</v>
      </c>
      <c r="S410" s="34"/>
      <c r="T410" s="34"/>
      <c r="U410" s="34"/>
      <c r="V410" s="34"/>
      <c r="W410" s="34"/>
      <c r="X410" s="34"/>
      <c r="Y410" s="34"/>
      <c r="Z410" s="308">
        <f t="shared" si="355"/>
        <v>313</v>
      </c>
      <c r="AA410" s="272"/>
      <c r="AB410" s="308">
        <f t="shared" si="356"/>
        <v>782.5</v>
      </c>
      <c r="AC410" s="272"/>
      <c r="AD410" s="304">
        <f t="shared" si="357"/>
        <v>1173.75</v>
      </c>
      <c r="AE410" s="272"/>
      <c r="AF410" s="304">
        <f t="shared" si="358"/>
        <v>1565</v>
      </c>
      <c r="AG410" s="82"/>
      <c r="AH410" s="29" t="s">
        <v>1019</v>
      </c>
      <c r="AI410" s="284"/>
      <c r="AJ410" s="292"/>
    </row>
    <row r="411" spans="1:36" s="65" customFormat="1" ht="15.6" hidden="1">
      <c r="A411" s="36"/>
      <c r="B411" s="35" t="s">
        <v>86</v>
      </c>
      <c r="C411" s="36"/>
      <c r="D411" s="87"/>
      <c r="E411" s="2"/>
      <c r="F411" s="33"/>
      <c r="G411" s="33"/>
      <c r="H411" s="127"/>
      <c r="I411" s="155"/>
      <c r="J411" s="155"/>
      <c r="K411" s="155"/>
      <c r="L411" s="34"/>
      <c r="M411" s="55"/>
      <c r="N411" s="55"/>
      <c r="O411" s="55"/>
      <c r="P411" s="219">
        <f t="shared" si="359"/>
        <v>0</v>
      </c>
      <c r="Q411" s="34">
        <f t="shared" si="360"/>
        <v>0</v>
      </c>
      <c r="R411" s="34"/>
      <c r="S411" s="34"/>
      <c r="T411" s="34"/>
      <c r="U411" s="34"/>
      <c r="V411" s="34"/>
      <c r="W411" s="34"/>
      <c r="X411" s="34"/>
      <c r="Y411" s="34"/>
      <c r="Z411" s="271"/>
      <c r="AA411" s="273"/>
      <c r="AB411" s="273"/>
      <c r="AC411" s="273"/>
      <c r="AD411" s="273"/>
      <c r="AE411" s="273"/>
      <c r="AF411" s="82"/>
      <c r="AG411" s="82"/>
      <c r="AH411" s="29"/>
      <c r="AI411" s="284"/>
    </row>
    <row r="412" spans="1:36" s="68" customFormat="1" ht="62.4" customHeight="1">
      <c r="A412" s="22" t="s">
        <v>858</v>
      </c>
      <c r="B412" s="21" t="s">
        <v>859</v>
      </c>
      <c r="C412" s="22"/>
      <c r="D412" s="39"/>
      <c r="E412" s="40"/>
      <c r="F412" s="40"/>
      <c r="G412" s="40"/>
      <c r="H412" s="45"/>
      <c r="I412" s="24">
        <f>SUM(I413:I417)</f>
        <v>150320</v>
      </c>
      <c r="J412" s="24">
        <f t="shared" ref="J412:Y412" si="361">SUM(J413:J417)</f>
        <v>150320</v>
      </c>
      <c r="K412" s="24">
        <f t="shared" si="361"/>
        <v>0</v>
      </c>
      <c r="L412" s="24">
        <f t="shared" si="361"/>
        <v>28805</v>
      </c>
      <c r="M412" s="24">
        <f t="shared" si="361"/>
        <v>121515</v>
      </c>
      <c r="N412" s="24">
        <f t="shared" si="361"/>
        <v>121515</v>
      </c>
      <c r="O412" s="24">
        <f t="shared" si="361"/>
        <v>0</v>
      </c>
      <c r="P412" s="24">
        <f t="shared" si="361"/>
        <v>28796</v>
      </c>
      <c r="Q412" s="24">
        <f t="shared" si="361"/>
        <v>28796</v>
      </c>
      <c r="R412" s="24">
        <f t="shared" si="361"/>
        <v>28796</v>
      </c>
      <c r="S412" s="24">
        <f t="shared" si="361"/>
        <v>0</v>
      </c>
      <c r="T412" s="24">
        <f t="shared" si="361"/>
        <v>0</v>
      </c>
      <c r="U412" s="24">
        <f t="shared" si="361"/>
        <v>0</v>
      </c>
      <c r="V412" s="24">
        <f t="shared" si="361"/>
        <v>0</v>
      </c>
      <c r="W412" s="24">
        <f t="shared" si="361"/>
        <v>0</v>
      </c>
      <c r="X412" s="24">
        <f t="shared" si="361"/>
        <v>0</v>
      </c>
      <c r="Y412" s="24">
        <f t="shared" si="361"/>
        <v>0</v>
      </c>
      <c r="Z412" s="303">
        <f t="shared" ref="Z412" si="362">20%*P412</f>
        <v>5759.2000000000007</v>
      </c>
      <c r="AA412" s="299"/>
      <c r="AB412" s="303">
        <f t="shared" ref="AB412" si="363">50%*P412</f>
        <v>14398</v>
      </c>
      <c r="AC412" s="299"/>
      <c r="AD412" s="306">
        <f t="shared" ref="AD412" si="364">75%*P412</f>
        <v>21597</v>
      </c>
      <c r="AE412" s="299"/>
      <c r="AF412" s="306">
        <f t="shared" ref="AF412" si="365">100%*P412</f>
        <v>28796</v>
      </c>
      <c r="AG412" s="83">
        <v>0.95820000000000005</v>
      </c>
      <c r="AH412" s="38"/>
      <c r="AI412" s="286"/>
    </row>
    <row r="413" spans="1:36" s="65" customFormat="1" ht="35.1" customHeight="1">
      <c r="A413" s="36" t="s">
        <v>17</v>
      </c>
      <c r="B413" s="276" t="s">
        <v>860</v>
      </c>
      <c r="C413" s="36"/>
      <c r="D413" s="87"/>
      <c r="E413" s="2"/>
      <c r="F413" s="33"/>
      <c r="G413" s="33"/>
      <c r="H413" s="127"/>
      <c r="I413" s="155"/>
      <c r="J413" s="155"/>
      <c r="K413" s="155"/>
      <c r="L413" s="34"/>
      <c r="M413" s="55"/>
      <c r="N413" s="55"/>
      <c r="O413" s="55"/>
      <c r="P413" s="219"/>
      <c r="Q413" s="34"/>
      <c r="R413" s="34"/>
      <c r="S413" s="34"/>
      <c r="T413" s="34"/>
      <c r="U413" s="34"/>
      <c r="V413" s="34"/>
      <c r="W413" s="34"/>
      <c r="X413" s="34"/>
      <c r="Y413" s="34"/>
      <c r="Z413" s="271"/>
      <c r="AA413" s="273"/>
      <c r="AB413" s="273"/>
      <c r="AC413" s="273"/>
      <c r="AD413" s="273"/>
      <c r="AE413" s="273"/>
      <c r="AF413" s="82"/>
      <c r="AG413" s="82"/>
      <c r="AH413" s="29"/>
      <c r="AI413" s="284"/>
    </row>
    <row r="414" spans="1:36" s="65" customFormat="1" ht="98.1" customHeight="1">
      <c r="A414" s="36">
        <v>1</v>
      </c>
      <c r="B414" s="314" t="s">
        <v>861</v>
      </c>
      <c r="C414" s="36" t="s">
        <v>1088</v>
      </c>
      <c r="D414" s="193" t="s">
        <v>862</v>
      </c>
      <c r="E414" s="204" t="s">
        <v>103</v>
      </c>
      <c r="F414" s="193">
        <v>8163745</v>
      </c>
      <c r="G414" s="193" t="s">
        <v>237</v>
      </c>
      <c r="H414" s="194" t="s">
        <v>863</v>
      </c>
      <c r="I414" s="155">
        <v>2610</v>
      </c>
      <c r="J414" s="155">
        <v>2610</v>
      </c>
      <c r="K414" s="155"/>
      <c r="L414" s="34">
        <v>2400</v>
      </c>
      <c r="M414" s="55">
        <v>210</v>
      </c>
      <c r="N414" s="55">
        <v>210</v>
      </c>
      <c r="O414" s="55"/>
      <c r="P414" s="219">
        <f>Q414+V414</f>
        <v>2391</v>
      </c>
      <c r="Q414" s="34">
        <f>SUM(R414:U414)</f>
        <v>2391</v>
      </c>
      <c r="R414" s="234">
        <v>2391</v>
      </c>
      <c r="S414" s="34"/>
      <c r="T414" s="34"/>
      <c r="U414" s="34"/>
      <c r="V414" s="34"/>
      <c r="W414" s="34"/>
      <c r="X414" s="34"/>
      <c r="Y414" s="34"/>
      <c r="Z414" s="308">
        <f t="shared" ref="Z414" si="366">20%*P414</f>
        <v>478.20000000000005</v>
      </c>
      <c r="AA414" s="272"/>
      <c r="AB414" s="308">
        <f t="shared" ref="AB414" si="367">50%*P414</f>
        <v>1195.5</v>
      </c>
      <c r="AC414" s="272"/>
      <c r="AD414" s="304">
        <f t="shared" ref="AD414" si="368">75%*P414</f>
        <v>1793.25</v>
      </c>
      <c r="AE414" s="272"/>
      <c r="AF414" s="304">
        <f t="shared" ref="AF414" si="369">100%*P414</f>
        <v>2391</v>
      </c>
      <c r="AG414" s="82"/>
      <c r="AH414" s="29" t="s">
        <v>1019</v>
      </c>
      <c r="AI414" s="284"/>
    </row>
    <row r="415" spans="1:36" s="65" customFormat="1" ht="42.6" customHeight="1">
      <c r="A415" s="36" t="s">
        <v>90</v>
      </c>
      <c r="B415" s="276" t="s">
        <v>239</v>
      </c>
      <c r="C415" s="36"/>
      <c r="D415" s="87"/>
      <c r="E415" s="2"/>
      <c r="F415" s="33"/>
      <c r="G415" s="33"/>
      <c r="H415" s="127"/>
      <c r="I415" s="155"/>
      <c r="J415" s="155"/>
      <c r="K415" s="155"/>
      <c r="L415" s="34"/>
      <c r="M415" s="55"/>
      <c r="N415" s="55"/>
      <c r="O415" s="55"/>
      <c r="P415" s="219"/>
      <c r="Q415" s="34"/>
      <c r="R415" s="34"/>
      <c r="S415" s="34"/>
      <c r="T415" s="34"/>
      <c r="U415" s="34"/>
      <c r="V415" s="34"/>
      <c r="W415" s="34"/>
      <c r="X415" s="34"/>
      <c r="Y415" s="34"/>
      <c r="Z415" s="271"/>
      <c r="AA415" s="273"/>
      <c r="AB415" s="273"/>
      <c r="AC415" s="273"/>
      <c r="AD415" s="273"/>
      <c r="AE415" s="273"/>
      <c r="AF415" s="82"/>
      <c r="AG415" s="82"/>
      <c r="AH415" s="29"/>
      <c r="AI415" s="284"/>
    </row>
    <row r="416" spans="1:36" s="65" customFormat="1" ht="72">
      <c r="A416" s="36">
        <v>2</v>
      </c>
      <c r="B416" s="314" t="s">
        <v>864</v>
      </c>
      <c r="C416" s="36" t="s">
        <v>130</v>
      </c>
      <c r="D416" s="70" t="s">
        <v>161</v>
      </c>
      <c r="E416" s="2" t="s">
        <v>103</v>
      </c>
      <c r="F416" s="235">
        <v>8134031</v>
      </c>
      <c r="G416" s="138" t="s">
        <v>237</v>
      </c>
      <c r="H416" s="236" t="s">
        <v>1100</v>
      </c>
      <c r="I416" s="155">
        <v>147710</v>
      </c>
      <c r="J416" s="155">
        <v>147710</v>
      </c>
      <c r="K416" s="155"/>
      <c r="L416" s="34">
        <v>26405</v>
      </c>
      <c r="M416" s="55">
        <v>121305</v>
      </c>
      <c r="N416" s="55">
        <v>121305</v>
      </c>
      <c r="O416" s="55"/>
      <c r="P416" s="219">
        <f>Q416+V416</f>
        <v>26405</v>
      </c>
      <c r="Q416" s="34">
        <f>SUM(R416:U416)</f>
        <v>26405</v>
      </c>
      <c r="R416" s="234">
        <v>26405</v>
      </c>
      <c r="S416" s="34"/>
      <c r="T416" s="34"/>
      <c r="U416" s="34"/>
      <c r="V416" s="34">
        <f>SUM(W416:Y416)</f>
        <v>0</v>
      </c>
      <c r="W416" s="34"/>
      <c r="X416" s="34"/>
      <c r="Y416" s="34"/>
      <c r="Z416" s="308">
        <f t="shared" ref="Z416" si="370">20%*P416</f>
        <v>5281</v>
      </c>
      <c r="AA416" s="272"/>
      <c r="AB416" s="308">
        <f t="shared" ref="AB416" si="371">50%*P416</f>
        <v>13202.5</v>
      </c>
      <c r="AC416" s="272"/>
      <c r="AD416" s="304">
        <f t="shared" ref="AD416" si="372">75%*P416</f>
        <v>19803.75</v>
      </c>
      <c r="AE416" s="272"/>
      <c r="AF416" s="304">
        <f t="shared" ref="AF416" si="373">100%*P416</f>
        <v>26405</v>
      </c>
      <c r="AG416" s="82"/>
      <c r="AH416" s="29" t="s">
        <v>1019</v>
      </c>
      <c r="AI416" s="284"/>
    </row>
    <row r="417" spans="1:35" s="65" customFormat="1" ht="38.1" hidden="1" customHeight="1">
      <c r="A417" s="36"/>
      <c r="B417" s="35" t="s">
        <v>86</v>
      </c>
      <c r="C417" s="36"/>
      <c r="D417" s="87"/>
      <c r="E417" s="2"/>
      <c r="F417" s="33"/>
      <c r="G417" s="33"/>
      <c r="H417" s="127"/>
      <c r="I417" s="155"/>
      <c r="J417" s="155"/>
      <c r="K417" s="155"/>
      <c r="L417" s="34"/>
      <c r="M417" s="55"/>
      <c r="N417" s="55"/>
      <c r="O417" s="55"/>
      <c r="P417" s="219"/>
      <c r="Q417" s="34"/>
      <c r="R417" s="34"/>
      <c r="S417" s="34"/>
      <c r="T417" s="34"/>
      <c r="U417" s="34"/>
      <c r="V417" s="34"/>
      <c r="W417" s="34"/>
      <c r="X417" s="34"/>
      <c r="Y417" s="34"/>
      <c r="Z417" s="271"/>
      <c r="AA417" s="273"/>
      <c r="AB417" s="273"/>
      <c r="AC417" s="273"/>
      <c r="AD417" s="273"/>
      <c r="AE417" s="273"/>
      <c r="AF417" s="82"/>
      <c r="AG417" s="82"/>
      <c r="AH417" s="29"/>
      <c r="AI417" s="284"/>
    </row>
    <row r="418" spans="1:35" s="68" customFormat="1" ht="43.5" customHeight="1">
      <c r="A418" s="22" t="s">
        <v>865</v>
      </c>
      <c r="B418" s="21" t="s">
        <v>866</v>
      </c>
      <c r="C418" s="22"/>
      <c r="D418" s="39"/>
      <c r="E418" s="40"/>
      <c r="F418" s="40"/>
      <c r="G418" s="40"/>
      <c r="H418" s="45"/>
      <c r="I418" s="24">
        <f>SUM(I419:I421)</f>
        <v>19400</v>
      </c>
      <c r="J418" s="24">
        <f t="shared" ref="J418:Y418" si="374">SUM(J419:J421)</f>
        <v>19400</v>
      </c>
      <c r="K418" s="24">
        <f t="shared" si="374"/>
        <v>0</v>
      </c>
      <c r="L418" s="24">
        <f t="shared" si="374"/>
        <v>3150</v>
      </c>
      <c r="M418" s="24">
        <f t="shared" si="374"/>
        <v>16250</v>
      </c>
      <c r="N418" s="24">
        <f t="shared" si="374"/>
        <v>16250</v>
      </c>
      <c r="O418" s="24">
        <f t="shared" si="374"/>
        <v>0</v>
      </c>
      <c r="P418" s="24">
        <f t="shared" si="374"/>
        <v>3150</v>
      </c>
      <c r="Q418" s="24">
        <f t="shared" si="374"/>
        <v>3150</v>
      </c>
      <c r="R418" s="24">
        <f t="shared" si="374"/>
        <v>3150</v>
      </c>
      <c r="S418" s="24">
        <f t="shared" si="374"/>
        <v>0</v>
      </c>
      <c r="T418" s="24">
        <f t="shared" si="374"/>
        <v>0</v>
      </c>
      <c r="U418" s="24">
        <f t="shared" si="374"/>
        <v>0</v>
      </c>
      <c r="V418" s="24">
        <f t="shared" si="374"/>
        <v>0</v>
      </c>
      <c r="W418" s="24">
        <f t="shared" si="374"/>
        <v>0</v>
      </c>
      <c r="X418" s="24">
        <f t="shared" si="374"/>
        <v>0</v>
      </c>
      <c r="Y418" s="24">
        <f t="shared" si="374"/>
        <v>0</v>
      </c>
      <c r="Z418" s="303">
        <f t="shared" ref="Z418" si="375">20%*P418</f>
        <v>630</v>
      </c>
      <c r="AA418" s="299"/>
      <c r="AB418" s="303">
        <f t="shared" ref="AB418" si="376">50%*P418</f>
        <v>1575</v>
      </c>
      <c r="AC418" s="299"/>
      <c r="AD418" s="306">
        <f t="shared" ref="AD418" si="377">75%*P418</f>
        <v>2362.5</v>
      </c>
      <c r="AE418" s="299"/>
      <c r="AF418" s="306">
        <f t="shared" ref="AF418" si="378">100%*P418</f>
        <v>3150</v>
      </c>
      <c r="AG418" s="83">
        <v>1</v>
      </c>
      <c r="AH418" s="38"/>
      <c r="AI418" s="286"/>
    </row>
    <row r="419" spans="1:35" s="65" customFormat="1" ht="25.5" customHeight="1">
      <c r="A419" s="225" t="s">
        <v>90</v>
      </c>
      <c r="B419" s="53" t="s">
        <v>239</v>
      </c>
      <c r="C419" s="218"/>
      <c r="D419" s="48"/>
      <c r="E419" s="49"/>
      <c r="F419" s="49"/>
      <c r="G419" s="49"/>
      <c r="H419" s="49"/>
      <c r="I419" s="50"/>
      <c r="J419" s="50"/>
      <c r="K419" s="50"/>
      <c r="L419" s="50"/>
      <c r="M419" s="50"/>
      <c r="N419" s="50"/>
      <c r="O419" s="50"/>
      <c r="P419" s="50"/>
      <c r="Q419" s="50"/>
      <c r="R419" s="50"/>
      <c r="S419" s="50"/>
      <c r="T419" s="50"/>
      <c r="U419" s="50"/>
      <c r="V419" s="50"/>
      <c r="W419" s="50"/>
      <c r="X419" s="50"/>
      <c r="Y419" s="50"/>
      <c r="Z419" s="271"/>
      <c r="AA419" s="273"/>
      <c r="AB419" s="273"/>
      <c r="AC419" s="273"/>
      <c r="AD419" s="273"/>
      <c r="AE419" s="273"/>
      <c r="AF419" s="82"/>
      <c r="AG419" s="82"/>
      <c r="AH419" s="29"/>
      <c r="AI419" s="284"/>
    </row>
    <row r="420" spans="1:35" s="65" customFormat="1" ht="62.4">
      <c r="A420" s="36">
        <v>1</v>
      </c>
      <c r="B420" s="35" t="s">
        <v>867</v>
      </c>
      <c r="C420" s="36" t="s">
        <v>796</v>
      </c>
      <c r="D420" s="52" t="s">
        <v>161</v>
      </c>
      <c r="E420" s="2" t="s">
        <v>103</v>
      </c>
      <c r="F420" s="47">
        <v>8105330</v>
      </c>
      <c r="G420" s="36" t="s">
        <v>152</v>
      </c>
      <c r="H420" s="57" t="s">
        <v>1101</v>
      </c>
      <c r="I420" s="54">
        <v>19400</v>
      </c>
      <c r="J420" s="54">
        <v>19400</v>
      </c>
      <c r="K420" s="54"/>
      <c r="L420" s="34">
        <v>3150</v>
      </c>
      <c r="M420" s="56">
        <f>15250+1000</f>
        <v>16250</v>
      </c>
      <c r="N420" s="56">
        <f>15250+1000</f>
        <v>16250</v>
      </c>
      <c r="O420" s="56"/>
      <c r="P420" s="58">
        <f>Q420+V420</f>
        <v>3150</v>
      </c>
      <c r="Q420" s="34">
        <f>SUM(R420:U420)</f>
        <v>3150</v>
      </c>
      <c r="R420" s="34">
        <v>3150</v>
      </c>
      <c r="S420" s="34"/>
      <c r="T420" s="34"/>
      <c r="U420" s="34"/>
      <c r="V420" s="34">
        <f>SUM(W420:Y420)</f>
        <v>0</v>
      </c>
      <c r="W420" s="34"/>
      <c r="X420" s="34"/>
      <c r="Y420" s="34"/>
      <c r="Z420" s="308">
        <f t="shared" ref="Z420" si="379">20%*P420</f>
        <v>630</v>
      </c>
      <c r="AA420" s="273"/>
      <c r="AB420" s="304">
        <f t="shared" ref="AB420" si="380">50%*P420</f>
        <v>1575</v>
      </c>
      <c r="AC420" s="273"/>
      <c r="AD420" s="304">
        <f>75%*P420</f>
        <v>2362.5</v>
      </c>
      <c r="AE420" s="273"/>
      <c r="AF420" s="304">
        <f>100%*P420</f>
        <v>3150</v>
      </c>
      <c r="AG420" s="82"/>
      <c r="AH420" s="30" t="s">
        <v>1018</v>
      </c>
      <c r="AI420" s="284"/>
    </row>
    <row r="421" spans="1:35" s="32" customFormat="1" ht="15.6" hidden="1">
      <c r="A421" s="36"/>
      <c r="B421" s="35" t="s">
        <v>86</v>
      </c>
      <c r="C421" s="36"/>
      <c r="D421" s="52"/>
      <c r="E421" s="2"/>
      <c r="F421" s="47"/>
      <c r="G421" s="36"/>
      <c r="H421" s="57"/>
      <c r="I421" s="54"/>
      <c r="J421" s="54"/>
      <c r="K421" s="54"/>
      <c r="L421" s="34"/>
      <c r="M421" s="56"/>
      <c r="N421" s="56"/>
      <c r="O421" s="56"/>
      <c r="P421" s="58"/>
      <c r="Q421" s="34"/>
      <c r="R421" s="34"/>
      <c r="S421" s="34"/>
      <c r="T421" s="34"/>
      <c r="U421" s="34"/>
      <c r="V421" s="34"/>
      <c r="W421" s="34"/>
      <c r="X421" s="34"/>
      <c r="Y421" s="34"/>
      <c r="Z421" s="271"/>
      <c r="AA421" s="273"/>
      <c r="AB421" s="273"/>
      <c r="AC421" s="273"/>
      <c r="AD421" s="273"/>
      <c r="AE421" s="273"/>
      <c r="AF421" s="82"/>
      <c r="AG421" s="82"/>
      <c r="AH421" s="29"/>
      <c r="AI421" s="283"/>
    </row>
    <row r="422" spans="1:35" s="68" customFormat="1" ht="62.4" customHeight="1">
      <c r="A422" s="22" t="s">
        <v>868</v>
      </c>
      <c r="B422" s="21" t="s">
        <v>869</v>
      </c>
      <c r="C422" s="22"/>
      <c r="D422" s="39"/>
      <c r="E422" s="40"/>
      <c r="F422" s="40"/>
      <c r="G422" s="40"/>
      <c r="H422" s="45"/>
      <c r="I422" s="24">
        <f>SUM(I423:I425)</f>
        <v>80000</v>
      </c>
      <c r="J422" s="24">
        <f t="shared" ref="J422:Y422" si="381">SUM(J423:J425)</f>
        <v>80000</v>
      </c>
      <c r="K422" s="24">
        <f t="shared" si="381"/>
        <v>0</v>
      </c>
      <c r="L422" s="24">
        <f t="shared" si="381"/>
        <v>40460</v>
      </c>
      <c r="M422" s="24">
        <f t="shared" si="381"/>
        <v>39540</v>
      </c>
      <c r="N422" s="24">
        <f t="shared" si="381"/>
        <v>39540</v>
      </c>
      <c r="O422" s="24">
        <f t="shared" si="381"/>
        <v>0</v>
      </c>
      <c r="P422" s="24">
        <f t="shared" si="381"/>
        <v>40460</v>
      </c>
      <c r="Q422" s="24">
        <f t="shared" si="381"/>
        <v>40460</v>
      </c>
      <c r="R422" s="24">
        <f t="shared" si="381"/>
        <v>40460</v>
      </c>
      <c r="S422" s="24">
        <f t="shared" si="381"/>
        <v>0</v>
      </c>
      <c r="T422" s="24">
        <f t="shared" si="381"/>
        <v>0</v>
      </c>
      <c r="U422" s="24">
        <f t="shared" si="381"/>
        <v>0</v>
      </c>
      <c r="V422" s="24">
        <f t="shared" si="381"/>
        <v>0</v>
      </c>
      <c r="W422" s="24">
        <f t="shared" si="381"/>
        <v>0</v>
      </c>
      <c r="X422" s="24">
        <f t="shared" si="381"/>
        <v>0</v>
      </c>
      <c r="Y422" s="24">
        <f t="shared" si="381"/>
        <v>0</v>
      </c>
      <c r="Z422" s="303">
        <f t="shared" ref="Z422" si="382">20%*P422</f>
        <v>8092</v>
      </c>
      <c r="AA422" s="299"/>
      <c r="AB422" s="303">
        <f t="shared" ref="AB422" si="383">50%*P422</f>
        <v>20230</v>
      </c>
      <c r="AC422" s="299"/>
      <c r="AD422" s="306">
        <f t="shared" ref="AD422" si="384">75%*P422</f>
        <v>30345</v>
      </c>
      <c r="AE422" s="299"/>
      <c r="AF422" s="306">
        <f t="shared" ref="AF422" si="385">100%*P422</f>
        <v>40460</v>
      </c>
      <c r="AG422" s="83">
        <v>0.91639999999999999</v>
      </c>
      <c r="AH422" s="38"/>
      <c r="AI422" s="286"/>
    </row>
    <row r="423" spans="1:35" s="65" customFormat="1" ht="39" customHeight="1">
      <c r="A423" s="261" t="s">
        <v>90</v>
      </c>
      <c r="B423" s="315" t="s">
        <v>106</v>
      </c>
      <c r="C423" s="59"/>
      <c r="D423" s="48"/>
      <c r="E423" s="49"/>
      <c r="F423" s="49"/>
      <c r="G423" s="49"/>
      <c r="H423" s="49"/>
      <c r="I423" s="50"/>
      <c r="J423" s="50"/>
      <c r="K423" s="50"/>
      <c r="L423" s="50"/>
      <c r="M423" s="50"/>
      <c r="N423" s="50"/>
      <c r="O423" s="50"/>
      <c r="P423" s="50"/>
      <c r="Q423" s="50"/>
      <c r="R423" s="50"/>
      <c r="S423" s="50"/>
      <c r="T423" s="50"/>
      <c r="U423" s="50"/>
      <c r="V423" s="50"/>
      <c r="W423" s="50"/>
      <c r="X423" s="50"/>
      <c r="Y423" s="50"/>
      <c r="Z423" s="271"/>
      <c r="AA423" s="273"/>
      <c r="AB423" s="273"/>
      <c r="AC423" s="273"/>
      <c r="AD423" s="273"/>
      <c r="AE423" s="273"/>
      <c r="AF423" s="82"/>
      <c r="AG423" s="82"/>
      <c r="AH423" s="29"/>
      <c r="AI423" s="284"/>
    </row>
    <row r="424" spans="1:35" s="65" customFormat="1" ht="54">
      <c r="A424" s="137">
        <v>1</v>
      </c>
      <c r="B424" s="316" t="s">
        <v>870</v>
      </c>
      <c r="C424" s="36" t="s">
        <v>1119</v>
      </c>
      <c r="D424" s="70" t="s">
        <v>871</v>
      </c>
      <c r="E424" s="137" t="s">
        <v>96</v>
      </c>
      <c r="F424" s="137">
        <v>8083558</v>
      </c>
      <c r="G424" s="326" t="s">
        <v>109</v>
      </c>
      <c r="H424" s="327" t="s">
        <v>872</v>
      </c>
      <c r="I424" s="328">
        <v>80000</v>
      </c>
      <c r="J424" s="328">
        <v>80000</v>
      </c>
      <c r="K424" s="50"/>
      <c r="L424" s="328">
        <v>40460</v>
      </c>
      <c r="M424" s="329">
        <v>39540</v>
      </c>
      <c r="N424" s="329">
        <v>39540</v>
      </c>
      <c r="O424" s="50"/>
      <c r="P424" s="50">
        <f>Q424+V424</f>
        <v>40460</v>
      </c>
      <c r="Q424" s="50">
        <f>SUM(R424:U424)</f>
        <v>40460</v>
      </c>
      <c r="R424" s="54">
        <v>40460</v>
      </c>
      <c r="S424" s="50"/>
      <c r="T424" s="50"/>
      <c r="U424" s="50"/>
      <c r="V424" s="50">
        <f>SUM(W424:Y424)</f>
        <v>0</v>
      </c>
      <c r="W424" s="50"/>
      <c r="X424" s="50"/>
      <c r="Y424" s="50"/>
      <c r="Z424" s="308">
        <f t="shared" ref="Z424" si="386">20%*P424</f>
        <v>8092</v>
      </c>
      <c r="AA424" s="273"/>
      <c r="AB424" s="304">
        <f t="shared" ref="AB424" si="387">50%*P424</f>
        <v>20230</v>
      </c>
      <c r="AC424" s="273"/>
      <c r="AD424" s="304">
        <f>75%*P424</f>
        <v>30345</v>
      </c>
      <c r="AE424" s="273"/>
      <c r="AF424" s="304">
        <f>100%*P424</f>
        <v>40460</v>
      </c>
      <c r="AG424" s="82"/>
      <c r="AH424" s="30" t="s">
        <v>1017</v>
      </c>
      <c r="AI424" s="284"/>
    </row>
    <row r="425" spans="1:35" s="32" customFormat="1" ht="15.6" hidden="1">
      <c r="A425" s="59"/>
      <c r="B425" s="44" t="s">
        <v>86</v>
      </c>
      <c r="C425" s="59"/>
      <c r="D425" s="48"/>
      <c r="E425" s="49"/>
      <c r="F425" s="49"/>
      <c r="G425" s="49"/>
      <c r="H425" s="49"/>
      <c r="I425" s="50"/>
      <c r="J425" s="50"/>
      <c r="K425" s="50"/>
      <c r="L425" s="50"/>
      <c r="M425" s="50"/>
      <c r="N425" s="50"/>
      <c r="O425" s="50"/>
      <c r="P425" s="50"/>
      <c r="Q425" s="50"/>
      <c r="R425" s="50"/>
      <c r="S425" s="50"/>
      <c r="T425" s="50"/>
      <c r="U425" s="50"/>
      <c r="V425" s="50"/>
      <c r="W425" s="50"/>
      <c r="X425" s="50"/>
      <c r="Y425" s="50"/>
      <c r="Z425" s="271"/>
      <c r="AA425" s="273"/>
      <c r="AB425" s="273"/>
      <c r="AC425" s="273"/>
      <c r="AD425" s="273"/>
      <c r="AE425" s="273"/>
      <c r="AF425" s="82"/>
      <c r="AG425" s="82"/>
      <c r="AH425" s="29"/>
      <c r="AI425" s="283"/>
    </row>
    <row r="426" spans="1:35" s="68" customFormat="1" ht="45" customHeight="1">
      <c r="A426" s="22" t="s">
        <v>873</v>
      </c>
      <c r="B426" s="21" t="s">
        <v>874</v>
      </c>
      <c r="C426" s="22"/>
      <c r="D426" s="39"/>
      <c r="E426" s="40"/>
      <c r="F426" s="40"/>
      <c r="G426" s="40"/>
      <c r="H426" s="45"/>
      <c r="I426" s="24">
        <f>SUM(I427:I429)</f>
        <v>58318</v>
      </c>
      <c r="J426" s="24">
        <f t="shared" ref="J426:Y426" si="388">SUM(J427:J429)</f>
        <v>58318</v>
      </c>
      <c r="K426" s="24">
        <f t="shared" si="388"/>
        <v>0</v>
      </c>
      <c r="L426" s="24">
        <f t="shared" si="388"/>
        <v>0</v>
      </c>
      <c r="M426" s="24">
        <f t="shared" si="388"/>
        <v>11619</v>
      </c>
      <c r="N426" s="24">
        <f t="shared" si="388"/>
        <v>11619</v>
      </c>
      <c r="O426" s="24">
        <f t="shared" si="388"/>
        <v>0</v>
      </c>
      <c r="P426" s="24">
        <f t="shared" si="388"/>
        <v>48</v>
      </c>
      <c r="Q426" s="24">
        <f t="shared" si="388"/>
        <v>48</v>
      </c>
      <c r="R426" s="24">
        <f t="shared" si="388"/>
        <v>48</v>
      </c>
      <c r="S426" s="24">
        <f t="shared" si="388"/>
        <v>0</v>
      </c>
      <c r="T426" s="24">
        <f t="shared" si="388"/>
        <v>0</v>
      </c>
      <c r="U426" s="24">
        <f t="shared" si="388"/>
        <v>0</v>
      </c>
      <c r="V426" s="24">
        <f t="shared" si="388"/>
        <v>0</v>
      </c>
      <c r="W426" s="24">
        <f t="shared" si="388"/>
        <v>0</v>
      </c>
      <c r="X426" s="24">
        <f t="shared" si="388"/>
        <v>0</v>
      </c>
      <c r="Y426" s="24">
        <f t="shared" si="388"/>
        <v>0</v>
      </c>
      <c r="Z426" s="303">
        <f t="shared" ref="Z426" si="389">20%*P426</f>
        <v>9.6000000000000014</v>
      </c>
      <c r="AA426" s="299"/>
      <c r="AB426" s="303">
        <f t="shared" ref="AB426" si="390">50%*P426</f>
        <v>24</v>
      </c>
      <c r="AC426" s="299"/>
      <c r="AD426" s="306">
        <f t="shared" ref="AD426" si="391">75%*P426</f>
        <v>36</v>
      </c>
      <c r="AE426" s="299"/>
      <c r="AF426" s="306">
        <f t="shared" ref="AF426" si="392">100%*P426</f>
        <v>48</v>
      </c>
      <c r="AG426" s="330">
        <v>0.99609999999999999</v>
      </c>
      <c r="AH426" s="38"/>
      <c r="AI426" s="286"/>
    </row>
    <row r="427" spans="1:35" s="65" customFormat="1" ht="44.1" customHeight="1">
      <c r="A427" s="261" t="s">
        <v>111</v>
      </c>
      <c r="B427" s="317" t="s">
        <v>112</v>
      </c>
      <c r="C427" s="59"/>
      <c r="D427" s="48"/>
      <c r="E427" s="49"/>
      <c r="F427" s="49"/>
      <c r="G427" s="49"/>
      <c r="H427" s="49"/>
      <c r="I427" s="50"/>
      <c r="J427" s="50"/>
      <c r="K427" s="50"/>
      <c r="L427" s="50"/>
      <c r="M427" s="50"/>
      <c r="N427" s="50"/>
      <c r="O427" s="50"/>
      <c r="P427" s="50"/>
      <c r="Q427" s="50"/>
      <c r="R427" s="50"/>
      <c r="S427" s="50"/>
      <c r="T427" s="50"/>
      <c r="U427" s="50"/>
      <c r="V427" s="50"/>
      <c r="W427" s="50"/>
      <c r="X427" s="50"/>
      <c r="Y427" s="50"/>
      <c r="Z427" s="271"/>
      <c r="AA427" s="273"/>
      <c r="AB427" s="273"/>
      <c r="AC427" s="273"/>
      <c r="AD427" s="273"/>
      <c r="AE427" s="273"/>
      <c r="AF427" s="82"/>
      <c r="AG427" s="82"/>
      <c r="AH427" s="29"/>
      <c r="AI427" s="284"/>
    </row>
    <row r="428" spans="1:35" s="65" customFormat="1" ht="54">
      <c r="A428" s="137">
        <v>1</v>
      </c>
      <c r="B428" s="316" t="s">
        <v>875</v>
      </c>
      <c r="C428" s="36" t="s">
        <v>1120</v>
      </c>
      <c r="D428" s="139" t="s">
        <v>876</v>
      </c>
      <c r="E428" s="49"/>
      <c r="F428" s="137">
        <v>7313444</v>
      </c>
      <c r="G428" s="237" t="s">
        <v>877</v>
      </c>
      <c r="H428" s="238" t="s">
        <v>878</v>
      </c>
      <c r="I428" s="54">
        <v>58318</v>
      </c>
      <c r="J428" s="54">
        <v>58318</v>
      </c>
      <c r="K428" s="54"/>
      <c r="L428" s="54"/>
      <c r="M428" s="54">
        <v>11619</v>
      </c>
      <c r="N428" s="54">
        <v>11619</v>
      </c>
      <c r="O428" s="54"/>
      <c r="P428" s="50">
        <f>Q428+V428</f>
        <v>48</v>
      </c>
      <c r="Q428" s="54">
        <f>SUM(R428:U428)</f>
        <v>48</v>
      </c>
      <c r="R428" s="54">
        <v>48</v>
      </c>
      <c r="S428" s="54"/>
      <c r="T428" s="54"/>
      <c r="U428" s="54"/>
      <c r="V428" s="54">
        <f>SUM(W428:Y428)</f>
        <v>0</v>
      </c>
      <c r="W428" s="54"/>
      <c r="X428" s="54"/>
      <c r="Y428" s="54"/>
      <c r="Z428" s="308">
        <f t="shared" ref="Z428" si="393">20%*P428</f>
        <v>9.6000000000000014</v>
      </c>
      <c r="AA428" s="273"/>
      <c r="AB428" s="304">
        <f t="shared" ref="AB428" si="394">50%*P428</f>
        <v>24</v>
      </c>
      <c r="AC428" s="273"/>
      <c r="AD428" s="304">
        <f>75%*P428</f>
        <v>36</v>
      </c>
      <c r="AE428" s="273"/>
      <c r="AF428" s="304">
        <f>100%*P428</f>
        <v>48</v>
      </c>
      <c r="AG428" s="82"/>
      <c r="AH428" s="29" t="s">
        <v>1021</v>
      </c>
      <c r="AI428" s="284"/>
    </row>
    <row r="429" spans="1:35" s="32" customFormat="1" ht="15.6" hidden="1">
      <c r="A429" s="36"/>
      <c r="B429" s="60" t="s">
        <v>86</v>
      </c>
      <c r="C429" s="61"/>
      <c r="D429" s="30"/>
      <c r="E429" s="2"/>
      <c r="F429" s="33"/>
      <c r="G429" s="33"/>
      <c r="H429" s="1"/>
      <c r="I429" s="55"/>
      <c r="J429" s="55"/>
      <c r="K429" s="55"/>
      <c r="L429" s="34"/>
      <c r="M429" s="54"/>
      <c r="N429" s="54"/>
      <c r="O429" s="54"/>
      <c r="P429" s="50"/>
      <c r="Q429" s="34"/>
      <c r="R429" s="34"/>
      <c r="S429" s="34"/>
      <c r="T429" s="34"/>
      <c r="U429" s="34"/>
      <c r="V429" s="34"/>
      <c r="W429" s="34"/>
      <c r="X429" s="34"/>
      <c r="Y429" s="34"/>
      <c r="Z429" s="271"/>
      <c r="AA429" s="273"/>
      <c r="AB429" s="273"/>
      <c r="AC429" s="273"/>
      <c r="AD429" s="273"/>
      <c r="AE429" s="273"/>
      <c r="AF429" s="82"/>
      <c r="AG429" s="82"/>
      <c r="AH429" s="29"/>
      <c r="AI429" s="283"/>
    </row>
    <row r="430" spans="1:35" s="68" customFormat="1" ht="45" customHeight="1">
      <c r="A430" s="22" t="s">
        <v>879</v>
      </c>
      <c r="B430" s="21" t="s">
        <v>880</v>
      </c>
      <c r="C430" s="22"/>
      <c r="D430" s="39"/>
      <c r="E430" s="40"/>
      <c r="F430" s="40"/>
      <c r="G430" s="40"/>
      <c r="H430" s="45"/>
      <c r="I430" s="24">
        <f>SUM(I431:I433)</f>
        <v>9417</v>
      </c>
      <c r="J430" s="24">
        <f t="shared" ref="J430:Y430" si="395">SUM(J431:J433)</f>
        <v>9417</v>
      </c>
      <c r="K430" s="24">
        <f t="shared" si="395"/>
        <v>0</v>
      </c>
      <c r="L430" s="24">
        <f t="shared" si="395"/>
        <v>62</v>
      </c>
      <c r="M430" s="24">
        <f t="shared" si="395"/>
        <v>8411</v>
      </c>
      <c r="N430" s="24">
        <f t="shared" si="395"/>
        <v>8411</v>
      </c>
      <c r="O430" s="24">
        <f t="shared" si="395"/>
        <v>0</v>
      </c>
      <c r="P430" s="24">
        <f t="shared" si="395"/>
        <v>62</v>
      </c>
      <c r="Q430" s="24">
        <f t="shared" si="395"/>
        <v>62</v>
      </c>
      <c r="R430" s="24">
        <f t="shared" si="395"/>
        <v>0</v>
      </c>
      <c r="S430" s="24">
        <f t="shared" si="395"/>
        <v>0</v>
      </c>
      <c r="T430" s="24">
        <f t="shared" si="395"/>
        <v>62</v>
      </c>
      <c r="U430" s="24">
        <f t="shared" si="395"/>
        <v>0</v>
      </c>
      <c r="V430" s="24">
        <f t="shared" si="395"/>
        <v>0</v>
      </c>
      <c r="W430" s="24">
        <f t="shared" si="395"/>
        <v>0</v>
      </c>
      <c r="X430" s="24">
        <f t="shared" si="395"/>
        <v>0</v>
      </c>
      <c r="Y430" s="24">
        <f t="shared" si="395"/>
        <v>0</v>
      </c>
      <c r="Z430" s="303">
        <f t="shared" ref="Z430" si="396">20%*P430</f>
        <v>12.4</v>
      </c>
      <c r="AA430" s="299"/>
      <c r="AB430" s="303">
        <f t="shared" ref="AB430" si="397">50%*P430</f>
        <v>31</v>
      </c>
      <c r="AC430" s="299"/>
      <c r="AD430" s="306">
        <f t="shared" ref="AD430" si="398">75%*P430</f>
        <v>46.5</v>
      </c>
      <c r="AE430" s="299"/>
      <c r="AF430" s="306">
        <f t="shared" ref="AF430" si="399">100%*P430</f>
        <v>62</v>
      </c>
      <c r="AG430" s="83">
        <v>1</v>
      </c>
      <c r="AH430" s="38"/>
      <c r="AI430" s="286"/>
    </row>
    <row r="431" spans="1:35" s="65" customFormat="1" ht="36.6" customHeight="1">
      <c r="A431" s="261" t="s">
        <v>17</v>
      </c>
      <c r="B431" s="317" t="s">
        <v>112</v>
      </c>
      <c r="C431" s="61"/>
      <c r="D431" s="30"/>
      <c r="E431" s="2"/>
      <c r="F431" s="33"/>
      <c r="G431" s="33"/>
      <c r="H431" s="1"/>
      <c r="I431" s="55"/>
      <c r="J431" s="55"/>
      <c r="K431" s="55"/>
      <c r="L431" s="34"/>
      <c r="M431" s="54"/>
      <c r="N431" s="54"/>
      <c r="O431" s="54"/>
      <c r="P431" s="50"/>
      <c r="Q431" s="34"/>
      <c r="R431" s="34"/>
      <c r="S431" s="34"/>
      <c r="T431" s="34"/>
      <c r="U431" s="34"/>
      <c r="V431" s="34"/>
      <c r="W431" s="34"/>
      <c r="X431" s="34"/>
      <c r="Y431" s="34"/>
      <c r="Z431" s="271"/>
      <c r="AA431" s="273"/>
      <c r="AB431" s="273"/>
      <c r="AC431" s="273"/>
      <c r="AD431" s="273"/>
      <c r="AE431" s="273"/>
      <c r="AF431" s="82"/>
      <c r="AG431" s="82"/>
      <c r="AH431" s="29"/>
      <c r="AI431" s="284"/>
    </row>
    <row r="432" spans="1:35" s="65" customFormat="1" ht="95.4" customHeight="1">
      <c r="A432" s="239">
        <v>1</v>
      </c>
      <c r="B432" s="318" t="s">
        <v>881</v>
      </c>
      <c r="C432" s="61" t="s">
        <v>256</v>
      </c>
      <c r="D432" s="240" t="s">
        <v>882</v>
      </c>
      <c r="E432" s="241" t="s">
        <v>103</v>
      </c>
      <c r="F432" s="33">
        <v>7920633</v>
      </c>
      <c r="G432" s="33" t="s">
        <v>883</v>
      </c>
      <c r="H432" s="1" t="s">
        <v>884</v>
      </c>
      <c r="I432" s="55">
        <v>9417</v>
      </c>
      <c r="J432" s="55">
        <v>9417</v>
      </c>
      <c r="K432" s="55"/>
      <c r="L432" s="34">
        <v>62</v>
      </c>
      <c r="M432" s="54">
        <v>8411</v>
      </c>
      <c r="N432" s="54">
        <v>8411</v>
      </c>
      <c r="O432" s="54"/>
      <c r="P432" s="50">
        <f>Q432+V432</f>
        <v>62</v>
      </c>
      <c r="Q432" s="34">
        <f>SUM(R432:U432)</f>
        <v>62</v>
      </c>
      <c r="R432" s="34"/>
      <c r="S432" s="34"/>
      <c r="T432" s="34">
        <v>62</v>
      </c>
      <c r="U432" s="34"/>
      <c r="V432" s="34">
        <f>SUM(W432:Y432)</f>
        <v>0</v>
      </c>
      <c r="W432" s="34"/>
      <c r="X432" s="34"/>
      <c r="Y432" s="34"/>
      <c r="Z432" s="308">
        <f t="shared" ref="Z432" si="400">20%*P432</f>
        <v>12.4</v>
      </c>
      <c r="AA432" s="273"/>
      <c r="AB432" s="304">
        <f t="shared" ref="AB432" si="401">50%*P432</f>
        <v>31</v>
      </c>
      <c r="AC432" s="273"/>
      <c r="AD432" s="304">
        <f>75%*P432</f>
        <v>46.5</v>
      </c>
      <c r="AE432" s="273"/>
      <c r="AF432" s="304">
        <f>100%*P432</f>
        <v>62</v>
      </c>
      <c r="AG432" s="82"/>
      <c r="AH432" s="29" t="s">
        <v>1020</v>
      </c>
      <c r="AI432" s="284"/>
    </row>
    <row r="433" spans="1:36" s="32" customFormat="1" ht="15.6" hidden="1">
      <c r="A433" s="36"/>
      <c r="B433" s="60" t="s">
        <v>86</v>
      </c>
      <c r="C433" s="61"/>
      <c r="D433" s="30"/>
      <c r="E433" s="2"/>
      <c r="F433" s="33"/>
      <c r="G433" s="33"/>
      <c r="H433" s="1"/>
      <c r="I433" s="55"/>
      <c r="J433" s="55"/>
      <c r="K433" s="55"/>
      <c r="L433" s="34"/>
      <c r="M433" s="54"/>
      <c r="N433" s="54"/>
      <c r="O433" s="54"/>
      <c r="P433" s="50"/>
      <c r="Q433" s="34"/>
      <c r="R433" s="34"/>
      <c r="S433" s="34"/>
      <c r="T433" s="34"/>
      <c r="U433" s="34"/>
      <c r="V433" s="34"/>
      <c r="W433" s="34"/>
      <c r="X433" s="34"/>
      <c r="Y433" s="34"/>
      <c r="Z433" s="271"/>
      <c r="AA433" s="273"/>
      <c r="AB433" s="273"/>
      <c r="AC433" s="273"/>
      <c r="AD433" s="273"/>
      <c r="AE433" s="273"/>
      <c r="AF433" s="82"/>
      <c r="AG433" s="82"/>
      <c r="AH433" s="29"/>
      <c r="AI433" s="283"/>
    </row>
    <row r="434" spans="1:36" s="68" customFormat="1" ht="39.6" customHeight="1">
      <c r="A434" s="22" t="s">
        <v>885</v>
      </c>
      <c r="B434" s="21" t="s">
        <v>886</v>
      </c>
      <c r="C434" s="22"/>
      <c r="D434" s="39"/>
      <c r="E434" s="40"/>
      <c r="F434" s="40"/>
      <c r="G434" s="40"/>
      <c r="H434" s="45"/>
      <c r="I434" s="24">
        <f>SUM(I435:I437)</f>
        <v>37124</v>
      </c>
      <c r="J434" s="24">
        <f t="shared" ref="J434:Y434" si="402">SUM(J435:J437)</f>
        <v>37124</v>
      </c>
      <c r="K434" s="24">
        <f t="shared" si="402"/>
        <v>0</v>
      </c>
      <c r="L434" s="24">
        <f t="shared" si="402"/>
        <v>30124</v>
      </c>
      <c r="M434" s="24">
        <f t="shared" si="402"/>
        <v>7000</v>
      </c>
      <c r="N434" s="24">
        <f t="shared" si="402"/>
        <v>7000</v>
      </c>
      <c r="O434" s="24">
        <f t="shared" si="402"/>
        <v>0</v>
      </c>
      <c r="P434" s="24">
        <f t="shared" si="402"/>
        <v>28000</v>
      </c>
      <c r="Q434" s="24">
        <f t="shared" si="402"/>
        <v>28000</v>
      </c>
      <c r="R434" s="24">
        <f t="shared" si="402"/>
        <v>28000</v>
      </c>
      <c r="S434" s="24">
        <f t="shared" si="402"/>
        <v>0</v>
      </c>
      <c r="T434" s="24">
        <f t="shared" si="402"/>
        <v>0</v>
      </c>
      <c r="U434" s="24">
        <f t="shared" si="402"/>
        <v>0</v>
      </c>
      <c r="V434" s="24">
        <f t="shared" si="402"/>
        <v>0</v>
      </c>
      <c r="W434" s="24">
        <f t="shared" si="402"/>
        <v>0</v>
      </c>
      <c r="X434" s="24">
        <f t="shared" si="402"/>
        <v>0</v>
      </c>
      <c r="Y434" s="24">
        <f t="shared" si="402"/>
        <v>0</v>
      </c>
      <c r="Z434" s="303">
        <f t="shared" ref="Z434" si="403">20%*P434</f>
        <v>5600</v>
      </c>
      <c r="AA434" s="299"/>
      <c r="AB434" s="303">
        <f t="shared" ref="AB434" si="404">50%*P434</f>
        <v>14000</v>
      </c>
      <c r="AC434" s="299"/>
      <c r="AD434" s="306">
        <f t="shared" ref="AD434" si="405">75%*P434</f>
        <v>21000</v>
      </c>
      <c r="AE434" s="299"/>
      <c r="AF434" s="306">
        <f t="shared" ref="AF434" si="406">100%*P434</f>
        <v>28000</v>
      </c>
      <c r="AG434" s="83">
        <v>1</v>
      </c>
      <c r="AH434" s="38"/>
      <c r="AI434" s="286"/>
    </row>
    <row r="435" spans="1:36" s="65" customFormat="1" ht="49.5" customHeight="1">
      <c r="A435" s="42" t="s">
        <v>90</v>
      </c>
      <c r="B435" s="71" t="s">
        <v>106</v>
      </c>
      <c r="C435" s="22"/>
      <c r="D435" s="30"/>
      <c r="E435" s="31"/>
      <c r="F435" s="31"/>
      <c r="G435" s="31"/>
      <c r="H435" s="45"/>
      <c r="I435" s="24"/>
      <c r="J435" s="24"/>
      <c r="K435" s="24"/>
      <c r="L435" s="24"/>
      <c r="M435" s="24"/>
      <c r="N435" s="24"/>
      <c r="O435" s="24"/>
      <c r="P435" s="50">
        <f>Q435+V435</f>
        <v>0</v>
      </c>
      <c r="Q435" s="24"/>
      <c r="R435" s="24"/>
      <c r="S435" s="24"/>
      <c r="T435" s="24"/>
      <c r="U435" s="24"/>
      <c r="V435" s="24"/>
      <c r="W435" s="24"/>
      <c r="X435" s="24"/>
      <c r="Y435" s="24"/>
      <c r="Z435" s="297"/>
      <c r="AA435" s="273"/>
      <c r="AB435" s="273"/>
      <c r="AC435" s="273"/>
      <c r="AD435" s="273"/>
      <c r="AE435" s="273"/>
      <c r="AF435" s="82"/>
      <c r="AG435" s="82"/>
      <c r="AH435" s="29"/>
      <c r="AI435" s="284"/>
    </row>
    <row r="436" spans="1:36" s="65" customFormat="1" ht="68.099999999999994" customHeight="1">
      <c r="A436" s="33">
        <v>1</v>
      </c>
      <c r="B436" s="52" t="s">
        <v>887</v>
      </c>
      <c r="C436" s="33" t="s">
        <v>1121</v>
      </c>
      <c r="D436" s="87" t="s">
        <v>167</v>
      </c>
      <c r="E436" s="31"/>
      <c r="F436" s="41">
        <v>8166301</v>
      </c>
      <c r="G436" s="41" t="s">
        <v>237</v>
      </c>
      <c r="H436" s="107" t="s">
        <v>888</v>
      </c>
      <c r="I436" s="109">
        <v>37124</v>
      </c>
      <c r="J436" s="109">
        <v>37124</v>
      </c>
      <c r="K436" s="109"/>
      <c r="L436" s="109">
        <f>J436-N436</f>
        <v>30124</v>
      </c>
      <c r="M436" s="109">
        <v>7000</v>
      </c>
      <c r="N436" s="109">
        <v>7000</v>
      </c>
      <c r="O436" s="109"/>
      <c r="P436" s="50">
        <f>Q436+V436</f>
        <v>28000</v>
      </c>
      <c r="Q436" s="109">
        <f>SUM(R436:U436)</f>
        <v>28000</v>
      </c>
      <c r="R436" s="109">
        <v>28000</v>
      </c>
      <c r="S436" s="109"/>
      <c r="T436" s="109"/>
      <c r="U436" s="109"/>
      <c r="V436" s="109">
        <f>SUM(W436:Y436)</f>
        <v>0</v>
      </c>
      <c r="W436" s="109"/>
      <c r="X436" s="109"/>
      <c r="Y436" s="109"/>
      <c r="Z436" s="308">
        <f t="shared" ref="Z436" si="407">20%*P436</f>
        <v>5600</v>
      </c>
      <c r="AA436" s="272"/>
      <c r="AB436" s="308">
        <f t="shared" ref="AB436" si="408">50%*P436</f>
        <v>14000</v>
      </c>
      <c r="AC436" s="272"/>
      <c r="AD436" s="304">
        <f t="shared" ref="AD436" si="409">75%*P436</f>
        <v>21000</v>
      </c>
      <c r="AE436" s="272"/>
      <c r="AF436" s="304">
        <f t="shared" ref="AF436" si="410">100%*P436</f>
        <v>28000</v>
      </c>
      <c r="AG436" s="82"/>
      <c r="AH436" s="29" t="s">
        <v>1016</v>
      </c>
      <c r="AI436" s="284"/>
    </row>
    <row r="437" spans="1:36" s="37" customFormat="1" ht="37.5" hidden="1" customHeight="1">
      <c r="A437" s="22"/>
      <c r="B437" s="51" t="s">
        <v>86</v>
      </c>
      <c r="C437" s="22"/>
      <c r="D437" s="21"/>
      <c r="E437" s="40"/>
      <c r="F437" s="42"/>
      <c r="G437" s="42"/>
      <c r="H437" s="45"/>
      <c r="I437" s="24"/>
      <c r="J437" s="24"/>
      <c r="K437" s="24"/>
      <c r="L437" s="24"/>
      <c r="M437" s="24"/>
      <c r="N437" s="24"/>
      <c r="O437" s="24"/>
      <c r="P437" s="24"/>
      <c r="Q437" s="24"/>
      <c r="R437" s="24"/>
      <c r="S437" s="24"/>
      <c r="T437" s="24"/>
      <c r="U437" s="24"/>
      <c r="V437" s="24"/>
      <c r="W437" s="24"/>
      <c r="X437" s="24"/>
      <c r="Y437" s="24"/>
      <c r="Z437" s="297"/>
      <c r="AA437" s="298"/>
      <c r="AB437" s="298"/>
      <c r="AC437" s="298"/>
      <c r="AD437" s="298"/>
      <c r="AE437" s="298"/>
      <c r="AF437" s="83"/>
      <c r="AG437" s="83"/>
      <c r="AH437" s="38"/>
      <c r="AI437" s="275"/>
    </row>
    <row r="438" spans="1:36" s="37" customFormat="1" ht="39.6" customHeight="1">
      <c r="A438" s="22" t="s">
        <v>889</v>
      </c>
      <c r="B438" s="21" t="s">
        <v>33</v>
      </c>
      <c r="C438" s="22"/>
      <c r="D438" s="39"/>
      <c r="E438" s="40"/>
      <c r="F438" s="40"/>
      <c r="G438" s="40"/>
      <c r="H438" s="45"/>
      <c r="I438" s="24">
        <f>SUM(I439:I442)</f>
        <v>4530373</v>
      </c>
      <c r="J438" s="24">
        <f t="shared" ref="J438:X438" si="411">SUM(J439:J442)</f>
        <v>2530373</v>
      </c>
      <c r="K438" s="24">
        <f t="shared" si="411"/>
        <v>0</v>
      </c>
      <c r="L438" s="24">
        <f t="shared" si="411"/>
        <v>795559</v>
      </c>
      <c r="M438" s="24">
        <f t="shared" si="411"/>
        <v>3734814</v>
      </c>
      <c r="N438" s="24">
        <f t="shared" si="411"/>
        <v>1734814</v>
      </c>
      <c r="O438" s="24">
        <f t="shared" si="411"/>
        <v>0</v>
      </c>
      <c r="P438" s="24">
        <f t="shared" si="411"/>
        <v>154000</v>
      </c>
      <c r="Q438" s="24">
        <f t="shared" si="411"/>
        <v>154000</v>
      </c>
      <c r="R438" s="24">
        <f t="shared" si="411"/>
        <v>30000</v>
      </c>
      <c r="S438" s="24">
        <f t="shared" si="411"/>
        <v>0</v>
      </c>
      <c r="T438" s="24">
        <f t="shared" si="411"/>
        <v>124000</v>
      </c>
      <c r="U438" s="24">
        <f t="shared" si="411"/>
        <v>0</v>
      </c>
      <c r="V438" s="24">
        <f t="shared" si="411"/>
        <v>0</v>
      </c>
      <c r="W438" s="24">
        <f t="shared" si="411"/>
        <v>0</v>
      </c>
      <c r="X438" s="24">
        <f t="shared" si="411"/>
        <v>0</v>
      </c>
      <c r="Y438" s="24">
        <f t="shared" ref="Y438" si="412">SUM(Y439:Y441)</f>
        <v>0</v>
      </c>
      <c r="Z438" s="303">
        <f t="shared" ref="Z438" si="413">20%*P438</f>
        <v>30800</v>
      </c>
      <c r="AA438" s="299"/>
      <c r="AB438" s="303">
        <f t="shared" ref="AB438" si="414">50%*P438</f>
        <v>77000</v>
      </c>
      <c r="AC438" s="299"/>
      <c r="AD438" s="306">
        <f t="shared" ref="AD438" si="415">75%*P438</f>
        <v>115500</v>
      </c>
      <c r="AE438" s="299"/>
      <c r="AF438" s="306">
        <f t="shared" ref="AF438" si="416">100%*P438</f>
        <v>154000</v>
      </c>
      <c r="AG438" s="83">
        <v>1</v>
      </c>
      <c r="AH438" s="38"/>
      <c r="AI438" s="275"/>
    </row>
    <row r="439" spans="1:36" s="65" customFormat="1" ht="40.5" customHeight="1">
      <c r="A439" s="42" t="s">
        <v>90</v>
      </c>
      <c r="B439" s="71" t="s">
        <v>106</v>
      </c>
      <c r="C439" s="22"/>
      <c r="D439" s="30"/>
      <c r="E439" s="31"/>
      <c r="F439" s="31"/>
      <c r="G439" s="31"/>
      <c r="H439" s="45"/>
      <c r="I439" s="27"/>
      <c r="J439" s="27"/>
      <c r="K439" s="27"/>
      <c r="L439" s="109">
        <f>J439-N439</f>
        <v>0</v>
      </c>
      <c r="M439" s="27"/>
      <c r="N439" s="27"/>
      <c r="O439" s="27"/>
      <c r="P439" s="27"/>
      <c r="Q439" s="109">
        <f>SUM(R439:T439)</f>
        <v>0</v>
      </c>
      <c r="R439" s="89"/>
      <c r="S439" s="89"/>
      <c r="T439" s="89"/>
      <c r="U439" s="89"/>
      <c r="V439" s="89"/>
      <c r="W439" s="89"/>
      <c r="X439" s="89"/>
      <c r="Y439" s="89"/>
      <c r="Z439" s="297"/>
      <c r="AA439" s="273"/>
      <c r="AB439" s="273"/>
      <c r="AC439" s="273"/>
      <c r="AD439" s="273"/>
      <c r="AE439" s="273"/>
      <c r="AF439" s="82"/>
      <c r="AG439" s="82"/>
      <c r="AH439" s="29"/>
      <c r="AI439" s="284"/>
    </row>
    <row r="440" spans="1:36" s="65" customFormat="1" ht="91.5" customHeight="1">
      <c r="A440" s="41">
        <v>1</v>
      </c>
      <c r="B440" s="87" t="s">
        <v>890</v>
      </c>
      <c r="C440" s="33" t="s">
        <v>130</v>
      </c>
      <c r="D440" s="226" t="s">
        <v>891</v>
      </c>
      <c r="E440" s="1" t="s">
        <v>91</v>
      </c>
      <c r="F440" s="201">
        <v>7863251</v>
      </c>
      <c r="G440" s="41" t="s">
        <v>145</v>
      </c>
      <c r="H440" s="107" t="s">
        <v>892</v>
      </c>
      <c r="I440" s="109">
        <v>3837742</v>
      </c>
      <c r="J440" s="109">
        <v>1837742</v>
      </c>
      <c r="K440" s="109"/>
      <c r="L440" s="109">
        <f>J440-N440</f>
        <v>570566</v>
      </c>
      <c r="M440" s="109">
        <v>3267176</v>
      </c>
      <c r="N440" s="89">
        <v>1267176</v>
      </c>
      <c r="O440" s="89"/>
      <c r="P440" s="50">
        <f>Q440+V440</f>
        <v>124000</v>
      </c>
      <c r="Q440" s="109">
        <f>SUM(R440:U440)</f>
        <v>124000</v>
      </c>
      <c r="R440" s="89"/>
      <c r="S440" s="109"/>
      <c r="T440" s="109">
        <v>124000</v>
      </c>
      <c r="U440" s="109"/>
      <c r="V440" s="109">
        <f>SUM(W440:Y440)</f>
        <v>0</v>
      </c>
      <c r="W440" s="109"/>
      <c r="X440" s="109"/>
      <c r="Y440" s="109"/>
      <c r="Z440" s="308">
        <f t="shared" ref="Z440:Z441" si="417">20%*P440</f>
        <v>24800</v>
      </c>
      <c r="AA440" s="272"/>
      <c r="AB440" s="308">
        <f t="shared" ref="AB440:AB441" si="418">50%*P440</f>
        <v>62000</v>
      </c>
      <c r="AC440" s="272"/>
      <c r="AD440" s="304">
        <f t="shared" ref="AD440:AD441" si="419">75%*P440</f>
        <v>93000</v>
      </c>
      <c r="AE440" s="272"/>
      <c r="AF440" s="304">
        <f t="shared" ref="AF440:AF441" si="420">100%*P440</f>
        <v>124000</v>
      </c>
      <c r="AG440" s="82"/>
      <c r="AH440" s="29" t="s">
        <v>1017</v>
      </c>
      <c r="AI440" s="284"/>
    </row>
    <row r="441" spans="1:36" s="65" customFormat="1" ht="84" customHeight="1">
      <c r="A441" s="41">
        <v>2</v>
      </c>
      <c r="B441" s="87" t="s">
        <v>893</v>
      </c>
      <c r="C441" s="33" t="s">
        <v>140</v>
      </c>
      <c r="D441" s="226" t="s">
        <v>894</v>
      </c>
      <c r="E441" s="1" t="s">
        <v>96</v>
      </c>
      <c r="F441" s="201">
        <v>7772903</v>
      </c>
      <c r="G441" s="41" t="s">
        <v>321</v>
      </c>
      <c r="H441" s="107" t="s">
        <v>1102</v>
      </c>
      <c r="I441" s="109">
        <v>692631</v>
      </c>
      <c r="J441" s="109">
        <v>692631</v>
      </c>
      <c r="K441" s="109"/>
      <c r="L441" s="109">
        <f>J441-N441</f>
        <v>224993</v>
      </c>
      <c r="M441" s="109">
        <v>467638</v>
      </c>
      <c r="N441" s="109">
        <v>467638</v>
      </c>
      <c r="O441" s="109"/>
      <c r="P441" s="50">
        <f t="shared" ref="P441:P442" si="421">Q441+V441</f>
        <v>30000</v>
      </c>
      <c r="Q441" s="109">
        <f t="shared" ref="Q441:Q442" si="422">SUM(R441:U441)</f>
        <v>30000</v>
      </c>
      <c r="R441" s="89">
        <v>30000</v>
      </c>
      <c r="S441" s="89"/>
      <c r="T441" s="89"/>
      <c r="U441" s="89"/>
      <c r="V441" s="109">
        <f t="shared" ref="V441:V442" si="423">SUM(W441:Y441)</f>
        <v>0</v>
      </c>
      <c r="W441" s="89"/>
      <c r="X441" s="89"/>
      <c r="Y441" s="89"/>
      <c r="Z441" s="308">
        <f t="shared" si="417"/>
        <v>6000</v>
      </c>
      <c r="AA441" s="272"/>
      <c r="AB441" s="308">
        <f t="shared" si="418"/>
        <v>15000</v>
      </c>
      <c r="AC441" s="272"/>
      <c r="AD441" s="304">
        <f t="shared" si="419"/>
        <v>22500</v>
      </c>
      <c r="AE441" s="272"/>
      <c r="AF441" s="304">
        <f t="shared" si="420"/>
        <v>30000</v>
      </c>
      <c r="AG441" s="82"/>
      <c r="AH441" s="29" t="s">
        <v>1017</v>
      </c>
      <c r="AI441" s="284"/>
    </row>
    <row r="442" spans="1:36" s="46" customFormat="1" ht="15.6" hidden="1">
      <c r="A442" s="41"/>
      <c r="B442" s="21" t="s">
        <v>86</v>
      </c>
      <c r="C442" s="33"/>
      <c r="D442" s="226"/>
      <c r="E442" s="1"/>
      <c r="F442" s="201"/>
      <c r="G442" s="41"/>
      <c r="H442" s="107"/>
      <c r="I442" s="109"/>
      <c r="J442" s="109"/>
      <c r="K442" s="109"/>
      <c r="L442" s="109"/>
      <c r="M442" s="109"/>
      <c r="N442" s="109"/>
      <c r="O442" s="109"/>
      <c r="P442" s="50">
        <f t="shared" si="421"/>
        <v>0</v>
      </c>
      <c r="Q442" s="109">
        <f t="shared" si="422"/>
        <v>0</v>
      </c>
      <c r="R442" s="89"/>
      <c r="S442" s="89"/>
      <c r="T442" s="89"/>
      <c r="U442" s="89"/>
      <c r="V442" s="109">
        <f t="shared" si="423"/>
        <v>0</v>
      </c>
      <c r="W442" s="89"/>
      <c r="X442" s="89"/>
      <c r="Y442" s="89"/>
      <c r="Z442" s="297"/>
      <c r="AA442" s="273"/>
      <c r="AB442" s="273"/>
      <c r="AC442" s="273"/>
      <c r="AD442" s="273"/>
      <c r="AE442" s="273"/>
      <c r="AF442" s="82"/>
      <c r="AG442" s="82"/>
      <c r="AH442" s="29"/>
      <c r="AI442" s="288"/>
    </row>
    <row r="443" spans="1:36" s="68" customFormat="1" ht="39.6" customHeight="1">
      <c r="A443" s="22" t="s">
        <v>895</v>
      </c>
      <c r="B443" s="21" t="s">
        <v>57</v>
      </c>
      <c r="C443" s="22"/>
      <c r="D443" s="39"/>
      <c r="E443" s="40"/>
      <c r="F443" s="40"/>
      <c r="G443" s="40"/>
      <c r="H443" s="45"/>
      <c r="I443" s="24">
        <f>SUM(I444:I448)</f>
        <v>2197646</v>
      </c>
      <c r="J443" s="24">
        <f t="shared" ref="J443:Y443" si="424">SUM(J444:J448)</f>
        <v>125699</v>
      </c>
      <c r="K443" s="24">
        <f t="shared" si="424"/>
        <v>1606049</v>
      </c>
      <c r="L443" s="24">
        <f t="shared" si="424"/>
        <v>92349</v>
      </c>
      <c r="M443" s="24">
        <f t="shared" si="424"/>
        <v>33350</v>
      </c>
      <c r="N443" s="24">
        <f t="shared" si="424"/>
        <v>33350</v>
      </c>
      <c r="O443" s="24">
        <f t="shared" si="424"/>
        <v>342299</v>
      </c>
      <c r="P443" s="24">
        <f t="shared" si="424"/>
        <v>1418577</v>
      </c>
      <c r="Q443" s="24">
        <f t="shared" si="424"/>
        <v>84577</v>
      </c>
      <c r="R443" s="24">
        <f t="shared" si="424"/>
        <v>0</v>
      </c>
      <c r="S443" s="24">
        <f t="shared" si="424"/>
        <v>0</v>
      </c>
      <c r="T443" s="24">
        <f t="shared" si="424"/>
        <v>84577</v>
      </c>
      <c r="U443" s="24">
        <f t="shared" si="424"/>
        <v>0</v>
      </c>
      <c r="V443" s="24">
        <f t="shared" si="424"/>
        <v>1334000</v>
      </c>
      <c r="W443" s="24">
        <f t="shared" si="424"/>
        <v>1334000</v>
      </c>
      <c r="X443" s="24">
        <f t="shared" si="424"/>
        <v>0</v>
      </c>
      <c r="Y443" s="24">
        <f t="shared" si="424"/>
        <v>0</v>
      </c>
      <c r="Z443" s="303">
        <f t="shared" ref="Z443" si="425">20%*P443</f>
        <v>283715.40000000002</v>
      </c>
      <c r="AA443" s="299"/>
      <c r="AB443" s="303">
        <f t="shared" ref="AB443" si="426">50%*P443</f>
        <v>709288.5</v>
      </c>
      <c r="AC443" s="299"/>
      <c r="AD443" s="306">
        <f t="shared" ref="AD443" si="427">75%*P443</f>
        <v>1063932.75</v>
      </c>
      <c r="AE443" s="299"/>
      <c r="AF443" s="306">
        <f t="shared" ref="AF443" si="428">100%*P443</f>
        <v>1418577</v>
      </c>
      <c r="AG443" s="83"/>
      <c r="AH443" s="38"/>
      <c r="AI443" s="286"/>
    </row>
    <row r="444" spans="1:36" s="65" customFormat="1" ht="33" customHeight="1">
      <c r="A444" s="42" t="s">
        <v>90</v>
      </c>
      <c r="B444" s="71" t="s">
        <v>106</v>
      </c>
      <c r="C444" s="22"/>
      <c r="D444" s="30"/>
      <c r="E444" s="31"/>
      <c r="F444" s="31"/>
      <c r="G444" s="31"/>
      <c r="H444" s="45"/>
      <c r="I444" s="24"/>
      <c r="J444" s="24"/>
      <c r="K444" s="24"/>
      <c r="L444" s="24"/>
      <c r="M444" s="24"/>
      <c r="N444" s="24"/>
      <c r="O444" s="24"/>
      <c r="P444" s="24"/>
      <c r="Q444" s="24"/>
      <c r="R444" s="24"/>
      <c r="S444" s="24"/>
      <c r="T444" s="24"/>
      <c r="U444" s="24"/>
      <c r="V444" s="24"/>
      <c r="W444" s="24"/>
      <c r="X444" s="24"/>
      <c r="Y444" s="24"/>
      <c r="Z444" s="297"/>
      <c r="AA444" s="273"/>
      <c r="AB444" s="273"/>
      <c r="AC444" s="273"/>
      <c r="AD444" s="273"/>
      <c r="AE444" s="273"/>
      <c r="AF444" s="82"/>
      <c r="AG444" s="82"/>
      <c r="AH444" s="29"/>
      <c r="AI444" s="284"/>
    </row>
    <row r="445" spans="1:36" s="65" customFormat="1" ht="46.8">
      <c r="A445" s="41">
        <v>1</v>
      </c>
      <c r="B445" s="87" t="s">
        <v>56</v>
      </c>
      <c r="C445" s="33" t="s">
        <v>416</v>
      </c>
      <c r="D445" s="226" t="s">
        <v>894</v>
      </c>
      <c r="E445" s="1" t="s">
        <v>96</v>
      </c>
      <c r="F445" s="201">
        <v>8109479</v>
      </c>
      <c r="G445" s="1" t="s">
        <v>237</v>
      </c>
      <c r="H445" s="33" t="s">
        <v>896</v>
      </c>
      <c r="I445" s="242">
        <v>104699</v>
      </c>
      <c r="J445" s="243">
        <v>104699</v>
      </c>
      <c r="K445" s="243"/>
      <c r="L445" s="109">
        <f>J445-N445</f>
        <v>88149</v>
      </c>
      <c r="M445" s="109">
        <v>16550</v>
      </c>
      <c r="N445" s="109">
        <v>16550</v>
      </c>
      <c r="O445" s="109"/>
      <c r="P445" s="24">
        <f>Q445+V445</f>
        <v>80377</v>
      </c>
      <c r="Q445" s="109">
        <f>SUM(R445:T445)</f>
        <v>80377</v>
      </c>
      <c r="R445" s="89"/>
      <c r="S445" s="89"/>
      <c r="T445" s="89">
        <v>80377</v>
      </c>
      <c r="U445" s="89"/>
      <c r="V445" s="89">
        <f>SUM(W445:Y445)</f>
        <v>0</v>
      </c>
      <c r="W445" s="89"/>
      <c r="X445" s="89"/>
      <c r="Y445" s="89"/>
      <c r="Z445" s="308">
        <f t="shared" ref="Z445:Z447" si="429">20%*P445</f>
        <v>16075.400000000001</v>
      </c>
      <c r="AA445" s="272"/>
      <c r="AB445" s="308">
        <f t="shared" ref="AB445:AB447" si="430">50%*P445</f>
        <v>40188.5</v>
      </c>
      <c r="AC445" s="272"/>
      <c r="AD445" s="304">
        <f t="shared" ref="AD445:AD447" si="431">75%*P445</f>
        <v>60282.75</v>
      </c>
      <c r="AE445" s="272"/>
      <c r="AF445" s="304">
        <f t="shared" ref="AF445:AF447" si="432">100%*P445</f>
        <v>80377</v>
      </c>
      <c r="AG445" s="82"/>
      <c r="AH445" s="29" t="s">
        <v>1019</v>
      </c>
      <c r="AI445" s="284"/>
    </row>
    <row r="446" spans="1:36" s="65" customFormat="1" ht="62.4">
      <c r="A446" s="41">
        <v>2</v>
      </c>
      <c r="B446" s="87" t="s">
        <v>897</v>
      </c>
      <c r="C446" s="33" t="s">
        <v>259</v>
      </c>
      <c r="D446" s="226" t="s">
        <v>161</v>
      </c>
      <c r="E446" s="1" t="s">
        <v>103</v>
      </c>
      <c r="F446" s="201">
        <v>8118064</v>
      </c>
      <c r="G446" s="1" t="s">
        <v>152</v>
      </c>
      <c r="H446" s="33" t="s">
        <v>1103</v>
      </c>
      <c r="I446" s="242">
        <v>21000</v>
      </c>
      <c r="J446" s="243">
        <v>21000</v>
      </c>
      <c r="K446" s="243"/>
      <c r="L446" s="109">
        <v>4200</v>
      </c>
      <c r="M446" s="109">
        <v>16800</v>
      </c>
      <c r="N446" s="109">
        <v>16800</v>
      </c>
      <c r="O446" s="109"/>
      <c r="P446" s="24">
        <f t="shared" ref="P446:P448" si="433">Q446+V446</f>
        <v>4200</v>
      </c>
      <c r="Q446" s="109">
        <f>SUM(R446:T446)</f>
        <v>4200</v>
      </c>
      <c r="R446" s="89"/>
      <c r="S446" s="89"/>
      <c r="T446" s="89">
        <v>4200</v>
      </c>
      <c r="U446" s="89"/>
      <c r="V446" s="89">
        <f t="shared" ref="V446:V448" si="434">SUM(W446:Y446)</f>
        <v>0</v>
      </c>
      <c r="W446" s="89"/>
      <c r="X446" s="89"/>
      <c r="Y446" s="89"/>
      <c r="Z446" s="308">
        <f t="shared" si="429"/>
        <v>840</v>
      </c>
      <c r="AA446" s="272"/>
      <c r="AB446" s="308">
        <f t="shared" si="430"/>
        <v>2100</v>
      </c>
      <c r="AC446" s="272"/>
      <c r="AD446" s="304">
        <f t="shared" si="431"/>
        <v>3150</v>
      </c>
      <c r="AE446" s="272"/>
      <c r="AF446" s="304">
        <f t="shared" si="432"/>
        <v>4200</v>
      </c>
      <c r="AG446" s="82"/>
      <c r="AH446" s="29" t="s">
        <v>1019</v>
      </c>
      <c r="AI446" s="284"/>
    </row>
    <row r="447" spans="1:36" s="65" customFormat="1" ht="62.4">
      <c r="A447" s="41">
        <v>3</v>
      </c>
      <c r="B447" s="87" t="s">
        <v>898</v>
      </c>
      <c r="C447" s="33" t="s">
        <v>416</v>
      </c>
      <c r="D447" s="226" t="s">
        <v>899</v>
      </c>
      <c r="E447" s="1" t="s">
        <v>91</v>
      </c>
      <c r="F447" s="201">
        <v>7526068</v>
      </c>
      <c r="G447" s="1" t="s">
        <v>900</v>
      </c>
      <c r="H447" s="33" t="s">
        <v>1104</v>
      </c>
      <c r="I447" s="242">
        <v>2071947</v>
      </c>
      <c r="J447" s="243"/>
      <c r="K447" s="243">
        <v>1606049</v>
      </c>
      <c r="L447" s="109"/>
      <c r="M447" s="109"/>
      <c r="N447" s="109"/>
      <c r="O447" s="109">
        <v>342299</v>
      </c>
      <c r="P447" s="24">
        <f t="shared" si="433"/>
        <v>1334000</v>
      </c>
      <c r="Q447" s="109"/>
      <c r="R447" s="89"/>
      <c r="S447" s="89"/>
      <c r="T447" s="89"/>
      <c r="U447" s="89"/>
      <c r="V447" s="89">
        <f t="shared" si="434"/>
        <v>1334000</v>
      </c>
      <c r="W447" s="89">
        <v>1334000</v>
      </c>
      <c r="X447" s="89"/>
      <c r="Y447" s="89"/>
      <c r="Z447" s="308">
        <f t="shared" si="429"/>
        <v>266800</v>
      </c>
      <c r="AA447" s="272"/>
      <c r="AB447" s="308">
        <f t="shared" si="430"/>
        <v>667000</v>
      </c>
      <c r="AC447" s="272"/>
      <c r="AD447" s="304">
        <f t="shared" si="431"/>
        <v>1000500</v>
      </c>
      <c r="AE447" s="272"/>
      <c r="AF447" s="304">
        <f t="shared" si="432"/>
        <v>1334000</v>
      </c>
      <c r="AG447" s="82"/>
      <c r="AH447" s="29" t="s">
        <v>1019</v>
      </c>
      <c r="AI447" s="284"/>
      <c r="AJ447" s="292"/>
    </row>
    <row r="448" spans="1:36" s="74" customFormat="1" ht="15.6" hidden="1">
      <c r="A448" s="244"/>
      <c r="B448" s="245" t="s">
        <v>86</v>
      </c>
      <c r="C448" s="246"/>
      <c r="D448" s="247"/>
      <c r="E448" s="248"/>
      <c r="F448" s="249"/>
      <c r="G448" s="249"/>
      <c r="H448" s="250"/>
      <c r="I448" s="251"/>
      <c r="J448" s="251"/>
      <c r="K448" s="251"/>
      <c r="L448" s="252"/>
      <c r="M448" s="253"/>
      <c r="N448" s="253"/>
      <c r="O448" s="253"/>
      <c r="P448" s="24">
        <f t="shared" si="433"/>
        <v>0</v>
      </c>
      <c r="Q448" s="24"/>
      <c r="R448" s="79"/>
      <c r="S448" s="79"/>
      <c r="T448" s="79"/>
      <c r="U448" s="79"/>
      <c r="V448" s="89">
        <f t="shared" si="434"/>
        <v>0</v>
      </c>
      <c r="W448" s="79"/>
      <c r="X448" s="79"/>
      <c r="Y448" s="79"/>
      <c r="Z448" s="297"/>
      <c r="AA448" s="298"/>
      <c r="AB448" s="298"/>
      <c r="AC448" s="298"/>
      <c r="AD448" s="298"/>
      <c r="AE448" s="298"/>
      <c r="AF448" s="83"/>
      <c r="AG448" s="83"/>
      <c r="AH448" s="38"/>
      <c r="AI448" s="287"/>
    </row>
    <row r="449" spans="1:36" s="68" customFormat="1" ht="39.6" customHeight="1">
      <c r="A449" s="22" t="s">
        <v>901</v>
      </c>
      <c r="B449" s="21" t="s">
        <v>49</v>
      </c>
      <c r="C449" s="22"/>
      <c r="D449" s="39"/>
      <c r="E449" s="40"/>
      <c r="F449" s="40"/>
      <c r="G449" s="40"/>
      <c r="H449" s="45"/>
      <c r="I449" s="24">
        <f>SUM(I450:I456)</f>
        <v>132930</v>
      </c>
      <c r="J449" s="24">
        <f t="shared" ref="J449:Y449" si="435">SUM(J450:J456)</f>
        <v>132930</v>
      </c>
      <c r="K449" s="24">
        <f t="shared" si="435"/>
        <v>0</v>
      </c>
      <c r="L449" s="24">
        <f t="shared" si="435"/>
        <v>49419</v>
      </c>
      <c r="M449" s="24">
        <f t="shared" si="435"/>
        <v>82261</v>
      </c>
      <c r="N449" s="24">
        <f t="shared" si="435"/>
        <v>82261</v>
      </c>
      <c r="O449" s="24">
        <f t="shared" si="435"/>
        <v>0</v>
      </c>
      <c r="P449" s="24">
        <f t="shared" si="435"/>
        <v>36234</v>
      </c>
      <c r="Q449" s="24">
        <f t="shared" si="435"/>
        <v>36234</v>
      </c>
      <c r="R449" s="24">
        <f t="shared" si="435"/>
        <v>0</v>
      </c>
      <c r="S449" s="24">
        <f t="shared" si="435"/>
        <v>36234</v>
      </c>
      <c r="T449" s="24">
        <f t="shared" si="435"/>
        <v>0</v>
      </c>
      <c r="U449" s="24">
        <f t="shared" si="435"/>
        <v>0</v>
      </c>
      <c r="V449" s="24">
        <f t="shared" si="435"/>
        <v>0</v>
      </c>
      <c r="W449" s="24">
        <f t="shared" si="435"/>
        <v>0</v>
      </c>
      <c r="X449" s="24">
        <f t="shared" si="435"/>
        <v>0</v>
      </c>
      <c r="Y449" s="24">
        <f t="shared" si="435"/>
        <v>0</v>
      </c>
      <c r="Z449" s="303">
        <f t="shared" ref="Z449" si="436">20%*P449</f>
        <v>7246.8</v>
      </c>
      <c r="AA449" s="299"/>
      <c r="AB449" s="303">
        <f t="shared" ref="AB449" si="437">50%*P449</f>
        <v>18117</v>
      </c>
      <c r="AC449" s="299"/>
      <c r="AD449" s="306">
        <f t="shared" ref="AD449" si="438">75%*P449</f>
        <v>27175.5</v>
      </c>
      <c r="AE449" s="299"/>
      <c r="AF449" s="306">
        <f t="shared" ref="AF449" si="439">100%*P449</f>
        <v>36234</v>
      </c>
      <c r="AG449" s="83">
        <v>0.82930000000000004</v>
      </c>
      <c r="AH449" s="38"/>
      <c r="AI449" s="286"/>
      <c r="AJ449" s="322"/>
    </row>
    <row r="450" spans="1:36" s="65" customFormat="1" ht="42.9" customHeight="1">
      <c r="A450" s="59" t="s">
        <v>17</v>
      </c>
      <c r="B450" s="44" t="s">
        <v>32</v>
      </c>
      <c r="C450" s="59"/>
      <c r="D450" s="48"/>
      <c r="E450" s="49"/>
      <c r="F450" s="49"/>
      <c r="G450" s="49"/>
      <c r="H450" s="49"/>
      <c r="I450" s="50"/>
      <c r="J450" s="50"/>
      <c r="K450" s="50"/>
      <c r="L450" s="50"/>
      <c r="M450" s="50"/>
      <c r="N450" s="50"/>
      <c r="O450" s="50"/>
      <c r="P450" s="50"/>
      <c r="Q450" s="50"/>
      <c r="R450" s="50"/>
      <c r="S450" s="50"/>
      <c r="T450" s="50"/>
      <c r="U450" s="50"/>
      <c r="V450" s="50"/>
      <c r="W450" s="50"/>
      <c r="X450" s="50"/>
      <c r="Y450" s="50"/>
      <c r="Z450" s="271"/>
      <c r="AA450" s="273"/>
      <c r="AB450" s="273"/>
      <c r="AC450" s="273"/>
      <c r="AD450" s="273"/>
      <c r="AE450" s="273"/>
      <c r="AF450" s="82"/>
      <c r="AG450" s="82"/>
      <c r="AH450" s="29"/>
      <c r="AI450" s="284"/>
    </row>
    <row r="451" spans="1:36" s="65" customFormat="1" ht="51" customHeight="1">
      <c r="A451" s="85" t="s">
        <v>902</v>
      </c>
      <c r="B451" s="97" t="s">
        <v>4</v>
      </c>
      <c r="C451" s="36" t="s">
        <v>259</v>
      </c>
      <c r="D451" s="87" t="s">
        <v>903</v>
      </c>
      <c r="E451" s="49"/>
      <c r="F451" s="254">
        <v>8117781</v>
      </c>
      <c r="G451" s="41" t="s">
        <v>148</v>
      </c>
      <c r="H451" s="33" t="s">
        <v>904</v>
      </c>
      <c r="I451" s="54">
        <v>2428</v>
      </c>
      <c r="J451" s="54">
        <v>2428</v>
      </c>
      <c r="K451" s="54"/>
      <c r="L451" s="54">
        <v>1184</v>
      </c>
      <c r="M451" s="50"/>
      <c r="N451" s="50"/>
      <c r="O451" s="50"/>
      <c r="P451" s="50">
        <f>Q451+V451</f>
        <v>1184</v>
      </c>
      <c r="Q451" s="54">
        <f>SUM(R451:U451)</f>
        <v>1184</v>
      </c>
      <c r="R451" s="50"/>
      <c r="S451" s="54">
        <v>1184</v>
      </c>
      <c r="T451" s="50"/>
      <c r="U451" s="50"/>
      <c r="V451" s="50">
        <f>SUM(W451:Y451)</f>
        <v>0</v>
      </c>
      <c r="W451" s="50"/>
      <c r="X451" s="50"/>
      <c r="Y451" s="50"/>
      <c r="Z451" s="308">
        <f t="shared" ref="Z451:Z452" si="440">20%*P451</f>
        <v>236.8</v>
      </c>
      <c r="AA451" s="272"/>
      <c r="AB451" s="308">
        <f t="shared" ref="AB451:AB452" si="441">50%*P451</f>
        <v>592</v>
      </c>
      <c r="AC451" s="272"/>
      <c r="AD451" s="304">
        <f t="shared" ref="AD451:AD452" si="442">75%*P451</f>
        <v>888</v>
      </c>
      <c r="AE451" s="272"/>
      <c r="AF451" s="304">
        <f t="shared" ref="AF451:AF452" si="443">100%*P451</f>
        <v>1184</v>
      </c>
      <c r="AG451" s="82"/>
      <c r="AH451" s="29" t="s">
        <v>1021</v>
      </c>
      <c r="AI451" s="284"/>
    </row>
    <row r="452" spans="1:36" s="65" customFormat="1" ht="95.4" customHeight="1">
      <c r="A452" s="255">
        <v>1</v>
      </c>
      <c r="B452" s="256" t="s">
        <v>905</v>
      </c>
      <c r="C452" s="36" t="s">
        <v>1088</v>
      </c>
      <c r="D452" s="87" t="s">
        <v>903</v>
      </c>
      <c r="E452" s="2" t="s">
        <v>103</v>
      </c>
      <c r="F452" s="33">
        <v>8160218</v>
      </c>
      <c r="G452" s="41" t="s">
        <v>104</v>
      </c>
      <c r="H452" s="33" t="s">
        <v>906</v>
      </c>
      <c r="I452" s="54">
        <v>13630</v>
      </c>
      <c r="J452" s="54">
        <v>13630</v>
      </c>
      <c r="K452" s="54"/>
      <c r="L452" s="54">
        <v>13630</v>
      </c>
      <c r="M452" s="50"/>
      <c r="N452" s="50"/>
      <c r="O452" s="50"/>
      <c r="P452" s="50">
        <f t="shared" ref="P452:P458" si="444">Q452+V452</f>
        <v>10000</v>
      </c>
      <c r="Q452" s="54">
        <f t="shared" ref="Q452:Q456" si="445">SUM(R452:U452)</f>
        <v>10000</v>
      </c>
      <c r="R452" s="50"/>
      <c r="S452" s="54">
        <v>10000</v>
      </c>
      <c r="T452" s="50"/>
      <c r="U452" s="50"/>
      <c r="V452" s="50">
        <f t="shared" ref="V452:V456" si="446">SUM(W452:Y452)</f>
        <v>0</v>
      </c>
      <c r="W452" s="50"/>
      <c r="X452" s="50"/>
      <c r="Y452" s="50"/>
      <c r="Z452" s="308">
        <f t="shared" si="440"/>
        <v>2000</v>
      </c>
      <c r="AA452" s="272"/>
      <c r="AB452" s="308">
        <f t="shared" si="441"/>
        <v>5000</v>
      </c>
      <c r="AC452" s="272"/>
      <c r="AD452" s="304">
        <f t="shared" si="442"/>
        <v>7500</v>
      </c>
      <c r="AE452" s="272"/>
      <c r="AF452" s="304">
        <f t="shared" si="443"/>
        <v>10000</v>
      </c>
      <c r="AG452" s="82"/>
      <c r="AH452" s="29" t="s">
        <v>1021</v>
      </c>
      <c r="AI452" s="284"/>
    </row>
    <row r="453" spans="1:36" s="65" customFormat="1" ht="36.9" customHeight="1">
      <c r="A453" s="41" t="s">
        <v>90</v>
      </c>
      <c r="B453" s="53" t="s">
        <v>239</v>
      </c>
      <c r="C453" s="218"/>
      <c r="D453" s="48"/>
      <c r="E453" s="49"/>
      <c r="F453" s="49"/>
      <c r="G453" s="49"/>
      <c r="H453" s="49"/>
      <c r="I453" s="50"/>
      <c r="J453" s="50"/>
      <c r="K453" s="50"/>
      <c r="L453" s="50"/>
      <c r="M453" s="50"/>
      <c r="N453" s="50"/>
      <c r="O453" s="50"/>
      <c r="P453" s="50">
        <f t="shared" si="444"/>
        <v>0</v>
      </c>
      <c r="Q453" s="54">
        <f t="shared" si="445"/>
        <v>0</v>
      </c>
      <c r="R453" s="50"/>
      <c r="S453" s="50"/>
      <c r="T453" s="50"/>
      <c r="U453" s="50"/>
      <c r="V453" s="50">
        <f t="shared" si="446"/>
        <v>0</v>
      </c>
      <c r="W453" s="50"/>
      <c r="X453" s="50"/>
      <c r="Y453" s="50"/>
      <c r="Z453" s="271"/>
      <c r="AA453" s="273"/>
      <c r="AB453" s="273"/>
      <c r="AC453" s="273"/>
      <c r="AD453" s="273"/>
      <c r="AE453" s="273"/>
      <c r="AF453" s="82"/>
      <c r="AG453" s="82"/>
      <c r="AH453" s="29"/>
      <c r="AI453" s="284"/>
    </row>
    <row r="454" spans="1:36" s="65" customFormat="1" ht="62.4">
      <c r="A454" s="36">
        <v>3</v>
      </c>
      <c r="B454" s="91" t="s">
        <v>48</v>
      </c>
      <c r="C454" s="61" t="s">
        <v>259</v>
      </c>
      <c r="D454" s="30" t="s">
        <v>163</v>
      </c>
      <c r="E454" s="2" t="s">
        <v>96</v>
      </c>
      <c r="F454" s="47">
        <v>8107964</v>
      </c>
      <c r="G454" s="33" t="s">
        <v>109</v>
      </c>
      <c r="H454" s="1" t="s">
        <v>1105</v>
      </c>
      <c r="I454" s="92">
        <v>91872</v>
      </c>
      <c r="J454" s="92">
        <v>91872</v>
      </c>
      <c r="K454" s="92"/>
      <c r="L454" s="34">
        <f>18370+7465+3770</f>
        <v>29605</v>
      </c>
      <c r="M454" s="54">
        <f>73500-7465-3774</f>
        <v>62261</v>
      </c>
      <c r="N454" s="54">
        <f>73500-7465-3774</f>
        <v>62261</v>
      </c>
      <c r="O454" s="54"/>
      <c r="P454" s="50">
        <f t="shared" si="444"/>
        <v>20050</v>
      </c>
      <c r="Q454" s="54">
        <f t="shared" si="445"/>
        <v>20050</v>
      </c>
      <c r="R454" s="34"/>
      <c r="S454" s="34">
        <f>18370+7465+3770-9555</f>
        <v>20050</v>
      </c>
      <c r="T454" s="34"/>
      <c r="U454" s="34"/>
      <c r="V454" s="50">
        <f t="shared" si="446"/>
        <v>0</v>
      </c>
      <c r="W454" s="34"/>
      <c r="X454" s="34"/>
      <c r="Y454" s="34"/>
      <c r="Z454" s="308">
        <f t="shared" ref="Z454:Z455" si="447">20%*P454</f>
        <v>4010</v>
      </c>
      <c r="AA454" s="272"/>
      <c r="AB454" s="308">
        <f t="shared" ref="AB454:AB455" si="448">50%*P454</f>
        <v>10025</v>
      </c>
      <c r="AC454" s="272"/>
      <c r="AD454" s="304">
        <f t="shared" ref="AD454:AD455" si="449">75%*P454</f>
        <v>15037.5</v>
      </c>
      <c r="AE454" s="272"/>
      <c r="AF454" s="304">
        <f t="shared" ref="AF454:AF455" si="450">100%*P454</f>
        <v>20050</v>
      </c>
      <c r="AG454" s="82"/>
      <c r="AH454" s="29" t="s">
        <v>1021</v>
      </c>
      <c r="AI454" s="284"/>
    </row>
    <row r="455" spans="1:36" s="65" customFormat="1" ht="62.4">
      <c r="A455" s="36">
        <v>4</v>
      </c>
      <c r="B455" s="91" t="s">
        <v>907</v>
      </c>
      <c r="C455" s="61" t="s">
        <v>259</v>
      </c>
      <c r="D455" s="30" t="s">
        <v>908</v>
      </c>
      <c r="E455" s="2" t="s">
        <v>103</v>
      </c>
      <c r="F455" s="33">
        <v>8107965</v>
      </c>
      <c r="G455" s="33" t="s">
        <v>152</v>
      </c>
      <c r="H455" s="1" t="s">
        <v>1106</v>
      </c>
      <c r="I455" s="55">
        <v>25000</v>
      </c>
      <c r="J455" s="55">
        <v>25000</v>
      </c>
      <c r="K455" s="55"/>
      <c r="L455" s="34">
        <v>5000</v>
      </c>
      <c r="M455" s="54">
        <v>20000</v>
      </c>
      <c r="N455" s="54">
        <v>20000</v>
      </c>
      <c r="O455" s="54"/>
      <c r="P455" s="50">
        <f t="shared" si="444"/>
        <v>5000</v>
      </c>
      <c r="Q455" s="54">
        <f t="shared" si="445"/>
        <v>5000</v>
      </c>
      <c r="R455" s="34"/>
      <c r="S455" s="34">
        <v>5000</v>
      </c>
      <c r="T455" s="34"/>
      <c r="U455" s="34"/>
      <c r="V455" s="50">
        <f t="shared" si="446"/>
        <v>0</v>
      </c>
      <c r="W455" s="34"/>
      <c r="X455" s="34"/>
      <c r="Y455" s="34"/>
      <c r="Z455" s="308">
        <f t="shared" si="447"/>
        <v>1000</v>
      </c>
      <c r="AA455" s="272"/>
      <c r="AB455" s="308">
        <f t="shared" si="448"/>
        <v>2500</v>
      </c>
      <c r="AC455" s="272"/>
      <c r="AD455" s="304">
        <f t="shared" si="449"/>
        <v>3750</v>
      </c>
      <c r="AE455" s="272"/>
      <c r="AF455" s="304">
        <f t="shared" si="450"/>
        <v>5000</v>
      </c>
      <c r="AG455" s="82"/>
      <c r="AH455" s="29" t="s">
        <v>1021</v>
      </c>
      <c r="AI455" s="284"/>
    </row>
    <row r="456" spans="1:36" s="32" customFormat="1" ht="15.6" hidden="1">
      <c r="A456" s="36"/>
      <c r="B456" s="60" t="s">
        <v>86</v>
      </c>
      <c r="C456" s="61"/>
      <c r="D456" s="30"/>
      <c r="E456" s="2"/>
      <c r="F456" s="33"/>
      <c r="G456" s="33"/>
      <c r="H456" s="1"/>
      <c r="I456" s="55"/>
      <c r="J456" s="55"/>
      <c r="K456" s="55"/>
      <c r="L456" s="34"/>
      <c r="M456" s="54"/>
      <c r="N456" s="54"/>
      <c r="O456" s="54"/>
      <c r="P456" s="50">
        <f t="shared" si="444"/>
        <v>0</v>
      </c>
      <c r="Q456" s="54">
        <f t="shared" si="445"/>
        <v>0</v>
      </c>
      <c r="R456" s="34"/>
      <c r="S456" s="34"/>
      <c r="T456" s="34"/>
      <c r="U456" s="34"/>
      <c r="V456" s="50">
        <f t="shared" si="446"/>
        <v>0</v>
      </c>
      <c r="W456" s="34"/>
      <c r="X456" s="34"/>
      <c r="Y456" s="34"/>
      <c r="Z456" s="271"/>
      <c r="AA456" s="273"/>
      <c r="AB456" s="273"/>
      <c r="AC456" s="273"/>
      <c r="AD456" s="273"/>
      <c r="AE456" s="273"/>
      <c r="AF456" s="82"/>
      <c r="AG456" s="82"/>
      <c r="AH456" s="29"/>
      <c r="AI456" s="284"/>
    </row>
    <row r="457" spans="1:36" s="68" customFormat="1" ht="39.6" customHeight="1">
      <c r="A457" s="22" t="s">
        <v>909</v>
      </c>
      <c r="B457" s="21" t="s">
        <v>910</v>
      </c>
      <c r="C457" s="22"/>
      <c r="D457" s="39"/>
      <c r="E457" s="40"/>
      <c r="F457" s="40"/>
      <c r="G457" s="40"/>
      <c r="H457" s="45"/>
      <c r="I457" s="24">
        <f>SUM(I458:I460)</f>
        <v>58823</v>
      </c>
      <c r="J457" s="24">
        <f t="shared" ref="J457:Y457" si="451">SUM(J458:J460)</f>
        <v>42823</v>
      </c>
      <c r="K457" s="24">
        <f t="shared" si="451"/>
        <v>0</v>
      </c>
      <c r="L457" s="24">
        <f t="shared" si="451"/>
        <v>0</v>
      </c>
      <c r="M457" s="24">
        <f t="shared" si="451"/>
        <v>24823</v>
      </c>
      <c r="N457" s="24">
        <f t="shared" si="451"/>
        <v>8823</v>
      </c>
      <c r="O457" s="24">
        <f t="shared" si="451"/>
        <v>0</v>
      </c>
      <c r="P457" s="24">
        <f t="shared" si="451"/>
        <v>29226</v>
      </c>
      <c r="Q457" s="24">
        <f t="shared" si="451"/>
        <v>29226</v>
      </c>
      <c r="R457" s="24">
        <f t="shared" si="451"/>
        <v>0</v>
      </c>
      <c r="S457" s="24">
        <f t="shared" si="451"/>
        <v>0</v>
      </c>
      <c r="T457" s="24">
        <f t="shared" si="451"/>
        <v>29226</v>
      </c>
      <c r="U457" s="24">
        <f t="shared" si="451"/>
        <v>0</v>
      </c>
      <c r="V457" s="24">
        <f t="shared" si="451"/>
        <v>0</v>
      </c>
      <c r="W457" s="24">
        <f t="shared" si="451"/>
        <v>0</v>
      </c>
      <c r="X457" s="24">
        <f t="shared" si="451"/>
        <v>0</v>
      </c>
      <c r="Y457" s="24">
        <f t="shared" si="451"/>
        <v>0</v>
      </c>
      <c r="Z457" s="303">
        <f t="shared" ref="Z457" si="452">20%*P457</f>
        <v>5845.2000000000007</v>
      </c>
      <c r="AA457" s="299"/>
      <c r="AB457" s="303">
        <f t="shared" ref="AB457" si="453">50%*P457</f>
        <v>14613</v>
      </c>
      <c r="AC457" s="299"/>
      <c r="AD457" s="306">
        <f t="shared" ref="AD457" si="454">75%*P457</f>
        <v>21919.5</v>
      </c>
      <c r="AE457" s="299"/>
      <c r="AF457" s="306">
        <f t="shared" ref="AF457" si="455">100%*P457</f>
        <v>29226</v>
      </c>
      <c r="AG457" s="83">
        <v>1</v>
      </c>
      <c r="AH457" s="38"/>
      <c r="AI457" s="286"/>
    </row>
    <row r="458" spans="1:36" s="68" customFormat="1" ht="35.1" customHeight="1">
      <c r="A458" s="59" t="s">
        <v>90</v>
      </c>
      <c r="B458" s="276" t="s">
        <v>239</v>
      </c>
      <c r="C458" s="257"/>
      <c r="D458" s="39"/>
      <c r="E458" s="77"/>
      <c r="F458" s="22"/>
      <c r="G458" s="22"/>
      <c r="H458" s="75"/>
      <c r="I458" s="219"/>
      <c r="J458" s="219"/>
      <c r="K458" s="219"/>
      <c r="L458" s="79"/>
      <c r="M458" s="50"/>
      <c r="N458" s="50"/>
      <c r="O458" s="50"/>
      <c r="P458" s="50">
        <f t="shared" si="444"/>
        <v>0</v>
      </c>
      <c r="Q458" s="79"/>
      <c r="R458" s="79"/>
      <c r="S458" s="79"/>
      <c r="T458" s="79"/>
      <c r="U458" s="79"/>
      <c r="V458" s="79"/>
      <c r="W458" s="79"/>
      <c r="X458" s="79"/>
      <c r="Y458" s="79"/>
      <c r="Z458" s="297"/>
      <c r="AA458" s="298"/>
      <c r="AB458" s="298"/>
      <c r="AC458" s="298"/>
      <c r="AD458" s="298"/>
      <c r="AE458" s="298"/>
      <c r="AF458" s="83"/>
      <c r="AG458" s="83"/>
      <c r="AH458" s="38"/>
      <c r="AI458" s="286"/>
    </row>
    <row r="459" spans="1:36" s="65" customFormat="1" ht="108">
      <c r="A459" s="36">
        <v>1</v>
      </c>
      <c r="B459" s="70" t="s">
        <v>911</v>
      </c>
      <c r="C459" s="61" t="s">
        <v>1122</v>
      </c>
      <c r="D459" s="70" t="s">
        <v>912</v>
      </c>
      <c r="E459" s="138" t="s">
        <v>103</v>
      </c>
      <c r="F459" s="235">
        <v>7765490</v>
      </c>
      <c r="G459" s="138" t="s">
        <v>913</v>
      </c>
      <c r="H459" s="136" t="s">
        <v>1107</v>
      </c>
      <c r="I459" s="258">
        <f>16000+42823</f>
        <v>58823</v>
      </c>
      <c r="J459" s="258">
        <v>42823</v>
      </c>
      <c r="K459" s="55"/>
      <c r="L459" s="34"/>
      <c r="M459" s="54">
        <v>24823</v>
      </c>
      <c r="N459" s="54">
        <v>8823</v>
      </c>
      <c r="O459" s="54"/>
      <c r="P459" s="50">
        <f>Q459+V459</f>
        <v>29226</v>
      </c>
      <c r="Q459" s="34">
        <f>SUM(R459:U459)</f>
        <v>29226</v>
      </c>
      <c r="R459" s="34"/>
      <c r="S459" s="34"/>
      <c r="T459" s="258">
        <v>29226</v>
      </c>
      <c r="U459" s="34"/>
      <c r="V459" s="34">
        <f>SUM(W459:Y459)</f>
        <v>0</v>
      </c>
      <c r="W459" s="34"/>
      <c r="X459" s="34"/>
      <c r="Y459" s="34"/>
      <c r="Z459" s="308">
        <f t="shared" ref="Z459" si="456">20%*P459</f>
        <v>5845.2000000000007</v>
      </c>
      <c r="AA459" s="272"/>
      <c r="AB459" s="308">
        <f t="shared" ref="AB459" si="457">50%*P459</f>
        <v>14613</v>
      </c>
      <c r="AC459" s="272"/>
      <c r="AD459" s="304">
        <f t="shared" ref="AD459" si="458">75%*P459</f>
        <v>21919.5</v>
      </c>
      <c r="AE459" s="272"/>
      <c r="AF459" s="304">
        <f t="shared" ref="AF459" si="459">100%*P459</f>
        <v>29226</v>
      </c>
      <c r="AG459" s="82"/>
      <c r="AH459" s="29" t="s">
        <v>1016</v>
      </c>
      <c r="AI459" s="284"/>
    </row>
    <row r="460" spans="1:36" s="26" customFormat="1" ht="15.6" hidden="1">
      <c r="A460" s="36"/>
      <c r="B460" s="60" t="s">
        <v>86</v>
      </c>
      <c r="C460" s="61"/>
      <c r="D460" s="30"/>
      <c r="E460" s="2"/>
      <c r="F460" s="33"/>
      <c r="G460" s="33"/>
      <c r="H460" s="1"/>
      <c r="I460" s="55"/>
      <c r="J460" s="55"/>
      <c r="K460" s="55"/>
      <c r="L460" s="34"/>
      <c r="M460" s="54"/>
      <c r="N460" s="54"/>
      <c r="O460" s="54"/>
      <c r="P460" s="50">
        <f>Q460+V460</f>
        <v>0</v>
      </c>
      <c r="Q460" s="34">
        <f>SUM(R460:U460)</f>
        <v>0</v>
      </c>
      <c r="R460" s="34"/>
      <c r="S460" s="34"/>
      <c r="T460" s="34"/>
      <c r="U460" s="34"/>
      <c r="V460" s="34"/>
      <c r="W460" s="34"/>
      <c r="X460" s="34"/>
      <c r="Y460" s="34"/>
      <c r="Z460" s="271"/>
      <c r="AA460" s="272"/>
      <c r="AB460" s="272"/>
      <c r="AC460" s="272"/>
      <c r="AD460" s="272"/>
      <c r="AE460" s="272"/>
      <c r="AF460" s="81"/>
      <c r="AG460" s="81"/>
      <c r="AH460" s="25"/>
      <c r="AI460" s="282"/>
    </row>
    <row r="461" spans="1:36" ht="20.399999999999999" customHeight="1">
      <c r="B461" s="331" t="s">
        <v>1029</v>
      </c>
      <c r="C461" s="331"/>
      <c r="D461" s="331"/>
      <c r="E461" s="331"/>
      <c r="F461" s="331"/>
      <c r="G461" s="331"/>
      <c r="H461" s="331"/>
      <c r="I461" s="331"/>
      <c r="J461" s="331"/>
      <c r="K461" s="331"/>
      <c r="L461" s="331"/>
      <c r="M461" s="331"/>
      <c r="N461" s="331"/>
      <c r="O461" s="331"/>
      <c r="P461" s="331"/>
      <c r="Q461" s="331"/>
      <c r="R461" s="331"/>
      <c r="S461" s="331"/>
      <c r="T461" s="331"/>
      <c r="U461" s="331"/>
      <c r="V461" s="331"/>
      <c r="W461" s="331"/>
      <c r="X461" s="331"/>
      <c r="Y461" s="331"/>
      <c r="Z461" s="331"/>
      <c r="AA461" s="331"/>
      <c r="AB461" s="331"/>
      <c r="AC461" s="331"/>
      <c r="AD461" s="331"/>
      <c r="AE461" s="331"/>
      <c r="AF461" s="331"/>
      <c r="AG461" s="331"/>
      <c r="AH461" s="331"/>
    </row>
    <row r="462" spans="1:36">
      <c r="B462" s="332"/>
      <c r="C462" s="332"/>
      <c r="D462" s="332"/>
      <c r="E462" s="332"/>
      <c r="F462" s="332"/>
      <c r="G462" s="332"/>
      <c r="H462" s="332"/>
      <c r="I462" s="332"/>
      <c r="J462" s="332"/>
      <c r="K462" s="332"/>
      <c r="L462" s="332"/>
      <c r="M462" s="332"/>
      <c r="N462" s="332"/>
      <c r="O462" s="332"/>
      <c r="P462" s="332"/>
      <c r="Q462" s="332"/>
      <c r="R462" s="332"/>
      <c r="S462" s="332"/>
      <c r="T462" s="332"/>
      <c r="U462" s="332"/>
      <c r="V462" s="332"/>
      <c r="W462" s="332"/>
      <c r="X462" s="332"/>
      <c r="Y462" s="332"/>
      <c r="Z462" s="332"/>
      <c r="AA462" s="332"/>
      <c r="AB462" s="332"/>
      <c r="AC462" s="332"/>
      <c r="AD462" s="332"/>
      <c r="AE462" s="332"/>
      <c r="AF462" s="332"/>
      <c r="AG462" s="332"/>
      <c r="AH462" s="332"/>
    </row>
  </sheetData>
  <mergeCells count="41">
    <mergeCell ref="Q6:Y7"/>
    <mergeCell ref="AH6:AH10"/>
    <mergeCell ref="A1:AH1"/>
    <mergeCell ref="A2:AH2"/>
    <mergeCell ref="A3:AH3"/>
    <mergeCell ref="AF5:AH5"/>
    <mergeCell ref="A6:A10"/>
    <mergeCell ref="B6:B10"/>
    <mergeCell ref="C6:C10"/>
    <mergeCell ref="D6:D10"/>
    <mergeCell ref="E6:E10"/>
    <mergeCell ref="F6:F10"/>
    <mergeCell ref="Z6:AG7"/>
    <mergeCell ref="G6:G10"/>
    <mergeCell ref="H6:K6"/>
    <mergeCell ref="L6:L10"/>
    <mergeCell ref="M6:O7"/>
    <mergeCell ref="P6:P10"/>
    <mergeCell ref="N9:N10"/>
    <mergeCell ref="H7:H10"/>
    <mergeCell ref="I7:K7"/>
    <mergeCell ref="I8:I10"/>
    <mergeCell ref="M8:M10"/>
    <mergeCell ref="N8:O8"/>
    <mergeCell ref="O9:O10"/>
    <mergeCell ref="B461:AH462"/>
    <mergeCell ref="AB9:AC10"/>
    <mergeCell ref="AD9:AE10"/>
    <mergeCell ref="J8:K8"/>
    <mergeCell ref="J9:J10"/>
    <mergeCell ref="K9:K10"/>
    <mergeCell ref="Q8:Q10"/>
    <mergeCell ref="W9:Y9"/>
    <mergeCell ref="R8:U8"/>
    <mergeCell ref="V8:V10"/>
    <mergeCell ref="W8:Y8"/>
    <mergeCell ref="R9:T9"/>
    <mergeCell ref="Z8:AG8"/>
    <mergeCell ref="Z9:AA10"/>
    <mergeCell ref="AF9:AF10"/>
    <mergeCell ref="AG9:AG10"/>
  </mergeCells>
  <conditionalFormatting sqref="B171">
    <cfRule type="duplicateValues" dxfId="34" priority="56" stopIfTrue="1"/>
  </conditionalFormatting>
  <conditionalFormatting sqref="B266">
    <cfRule type="duplicateValues" dxfId="33" priority="38" stopIfTrue="1"/>
  </conditionalFormatting>
  <conditionalFormatting sqref="B268">
    <cfRule type="duplicateValues" dxfId="32" priority="58" stopIfTrue="1"/>
  </conditionalFormatting>
  <conditionalFormatting sqref="B269">
    <cfRule type="duplicateValues" dxfId="31" priority="37" stopIfTrue="1"/>
  </conditionalFormatting>
  <conditionalFormatting sqref="B270">
    <cfRule type="duplicateValues" dxfId="30" priority="57" stopIfTrue="1"/>
  </conditionalFormatting>
  <conditionalFormatting sqref="B282">
    <cfRule type="duplicateValues" dxfId="29" priority="48" stopIfTrue="1"/>
  </conditionalFormatting>
  <conditionalFormatting sqref="B287 B310">
    <cfRule type="duplicateValues" dxfId="28" priority="55" stopIfTrue="1"/>
  </conditionalFormatting>
  <conditionalFormatting sqref="B295:B301">
    <cfRule type="duplicateValues" dxfId="27" priority="35" stopIfTrue="1"/>
  </conditionalFormatting>
  <conditionalFormatting sqref="B313">
    <cfRule type="duplicateValues" dxfId="26" priority="34" stopIfTrue="1"/>
  </conditionalFormatting>
  <conditionalFormatting sqref="B336">
    <cfRule type="duplicateValues" dxfId="25" priority="31" stopIfTrue="1"/>
  </conditionalFormatting>
  <conditionalFormatting sqref="B339">
    <cfRule type="duplicateValues" dxfId="24" priority="60" stopIfTrue="1"/>
  </conditionalFormatting>
  <conditionalFormatting sqref="B340:B342">
    <cfRule type="duplicateValues" dxfId="23" priority="30" stopIfTrue="1"/>
  </conditionalFormatting>
  <conditionalFormatting sqref="B38:B39 B350 B101 B22 B41:B42">
    <cfRule type="duplicateValues" dxfId="22" priority="61" stopIfTrue="1"/>
  </conditionalFormatting>
  <conditionalFormatting sqref="B265">
    <cfRule type="duplicateValues" dxfId="21" priority="23" stopIfTrue="1"/>
  </conditionalFormatting>
  <conditionalFormatting sqref="B264">
    <cfRule type="duplicateValues" dxfId="20" priority="22" stopIfTrue="1"/>
  </conditionalFormatting>
  <conditionalFormatting sqref="B263">
    <cfRule type="duplicateValues" dxfId="19" priority="21" stopIfTrue="1"/>
  </conditionalFormatting>
  <conditionalFormatting sqref="B262">
    <cfRule type="duplicateValues" dxfId="18" priority="20" stopIfTrue="1"/>
  </conditionalFormatting>
  <conditionalFormatting sqref="B261">
    <cfRule type="duplicateValues" dxfId="17" priority="19" stopIfTrue="1"/>
  </conditionalFormatting>
  <conditionalFormatting sqref="B260">
    <cfRule type="duplicateValues" dxfId="16" priority="18" stopIfTrue="1"/>
  </conditionalFormatting>
  <conditionalFormatting sqref="B259">
    <cfRule type="duplicateValues" dxfId="15" priority="17" stopIfTrue="1"/>
  </conditionalFormatting>
  <conditionalFormatting sqref="B258">
    <cfRule type="duplicateValues" dxfId="14" priority="16" stopIfTrue="1"/>
  </conditionalFormatting>
  <conditionalFormatting sqref="B257">
    <cfRule type="duplicateValues" dxfId="13" priority="15" stopIfTrue="1"/>
  </conditionalFormatting>
  <conditionalFormatting sqref="B256">
    <cfRule type="duplicateValues" dxfId="12" priority="14" stopIfTrue="1"/>
  </conditionalFormatting>
  <conditionalFormatting sqref="B81:B85">
    <cfRule type="duplicateValues" dxfId="11" priority="13" stopIfTrue="1"/>
  </conditionalFormatting>
  <conditionalFormatting sqref="B288:B290">
    <cfRule type="duplicateValues" dxfId="10" priority="12" stopIfTrue="1"/>
  </conditionalFormatting>
  <conditionalFormatting sqref="B294">
    <cfRule type="duplicateValues" dxfId="9" priority="11" stopIfTrue="1"/>
  </conditionalFormatting>
  <conditionalFormatting sqref="B302:B309">
    <cfRule type="duplicateValues" dxfId="8" priority="10" stopIfTrue="1"/>
  </conditionalFormatting>
  <conditionalFormatting sqref="B331">
    <cfRule type="duplicateValues" dxfId="7" priority="8" stopIfTrue="1"/>
  </conditionalFormatting>
  <conditionalFormatting sqref="B332:B335">
    <cfRule type="duplicateValues" dxfId="6" priority="7" stopIfTrue="1"/>
  </conditionalFormatting>
  <conditionalFormatting sqref="B343 B345:B347">
    <cfRule type="duplicateValues" dxfId="5" priority="6" stopIfTrue="1"/>
  </conditionalFormatting>
  <conditionalFormatting sqref="B344">
    <cfRule type="duplicateValues" dxfId="4" priority="5" stopIfTrue="1"/>
  </conditionalFormatting>
  <conditionalFormatting sqref="B272">
    <cfRule type="duplicateValues" dxfId="3" priority="4" stopIfTrue="1"/>
  </conditionalFormatting>
  <conditionalFormatting sqref="B273:B278">
    <cfRule type="duplicateValues" dxfId="2" priority="3" stopIfTrue="1"/>
  </conditionalFormatting>
  <conditionalFormatting sqref="B279:B281">
    <cfRule type="duplicateValues" dxfId="1" priority="2" stopIfTrue="1"/>
  </conditionalFormatting>
  <conditionalFormatting sqref="B314:B330">
    <cfRule type="duplicateValues" dxfId="0" priority="1" stopIfTrue="1"/>
  </conditionalFormatting>
  <dataValidations disablePrompts="1" count="2">
    <dataValidation allowBlank="1" showInputMessage="1" sqref="I424:J424 L424"/>
    <dataValidation type="decimal" operator="greaterThanOrEqual" allowBlank="1" showInputMessage="1" showErrorMessage="1" errorTitle="Lỗi" error="NSĐP không được lớn hơn tổng tất cả các nguồn vốn" sqref="I18:Y18">
      <formula1>J18</formula1>
    </dataValidation>
  </dataValidations>
  <pageMargins left="0.5" right="0" top="0.5" bottom="0.5" header="0.31496062992126" footer="0.31496062992126"/>
  <pageSetup paperSize="8" scale="55" fitToHeight="0" orientation="landscape"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117"/>
  <sheetViews>
    <sheetView showZeros="0" zoomScale="55" zoomScaleNormal="55" workbookViewId="0">
      <pane xSplit="4" ySplit="10" topLeftCell="E11" activePane="bottomRight" state="frozen"/>
      <selection pane="topRight" activeCell="E1" sqref="E1"/>
      <selection pane="bottomLeft" activeCell="A11" sqref="A11"/>
      <selection pane="bottomRight" activeCell="A2" sqref="A2:AH2"/>
    </sheetView>
  </sheetViews>
  <sheetFormatPr defaultColWidth="9.109375" defaultRowHeight="13.8"/>
  <cols>
    <col min="1" max="1" width="9.6640625" style="3" customWidth="1"/>
    <col min="2" max="2" width="65.33203125" style="4" customWidth="1"/>
    <col min="3" max="3" width="16.6640625" style="5" hidden="1" customWidth="1"/>
    <col min="4" max="4" width="12.5546875" style="6" hidden="1" customWidth="1"/>
    <col min="5" max="5" width="13.33203125" style="3" hidden="1" customWidth="1"/>
    <col min="6" max="7" width="12.88671875" style="3" hidden="1" customWidth="1"/>
    <col min="8" max="8" width="14.109375" style="3" hidden="1" customWidth="1"/>
    <col min="9" max="9" width="19" style="3" hidden="1" customWidth="1"/>
    <col min="10" max="10" width="16.33203125" style="3" hidden="1" customWidth="1"/>
    <col min="11" max="11" width="16.6640625" style="3" hidden="1" customWidth="1"/>
    <col min="12" max="12" width="43.6640625" style="3" hidden="1" customWidth="1"/>
    <col min="13" max="13" width="16.33203125" style="3" hidden="1" customWidth="1"/>
    <col min="14" max="14" width="15.88671875" style="3" hidden="1" customWidth="1"/>
    <col min="15" max="15" width="14.44140625" style="3" hidden="1" customWidth="1"/>
    <col min="16" max="16" width="18.33203125" style="7" hidden="1" customWidth="1"/>
    <col min="17" max="17" width="17.44140625" style="3" customWidth="1"/>
    <col min="18" max="18" width="22.44140625" style="3" customWidth="1"/>
    <col min="19" max="19" width="26.88671875" style="3" customWidth="1"/>
    <col min="20" max="20" width="23.109375" style="3" customWidth="1"/>
    <col min="21" max="21" width="11.44140625" style="3" hidden="1" customWidth="1"/>
    <col min="22" max="22" width="16" style="3" hidden="1" customWidth="1"/>
    <col min="23" max="23" width="17.88671875" style="3" hidden="1" customWidth="1"/>
    <col min="24" max="24" width="16.33203125" style="3" hidden="1" customWidth="1"/>
    <col min="25" max="25" width="6.44140625" style="3" hidden="1" customWidth="1"/>
    <col min="26" max="26" width="21" style="8" customWidth="1"/>
    <col min="27" max="27" width="15.5546875" style="8" hidden="1" customWidth="1"/>
    <col min="28" max="28" width="20.88671875" style="8" customWidth="1"/>
    <col min="29" max="29" width="15.5546875" style="8" hidden="1" customWidth="1"/>
    <col min="30" max="30" width="21.6640625" style="8" customWidth="1"/>
    <col min="31" max="31" width="14.44140625" style="8" hidden="1" customWidth="1"/>
    <col min="32" max="32" width="21.6640625" style="80" customWidth="1"/>
    <col min="33" max="33" width="17.44140625" style="84" hidden="1" customWidth="1"/>
    <col min="34" max="34" width="70.109375" style="265" customWidth="1"/>
    <col min="35" max="35" width="28.109375" style="3" customWidth="1"/>
    <col min="36" max="16384" width="9.109375" style="3"/>
  </cols>
  <sheetData>
    <row r="1" spans="1:34" ht="29.4" customHeight="1">
      <c r="A1" s="356" t="s">
        <v>2</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row>
    <row r="2" spans="1:34" s="11" customFormat="1" ht="32.25" customHeight="1">
      <c r="A2" s="349" t="s">
        <v>1034</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row>
    <row r="3" spans="1:34" s="11" customFormat="1" ht="18.75" customHeight="1">
      <c r="A3" s="350" t="s">
        <v>1015</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row>
    <row r="4" spans="1:34" s="11" customFormat="1" ht="18.75" customHeight="1">
      <c r="A4" s="12"/>
      <c r="B4" s="13"/>
      <c r="C4" s="12"/>
      <c r="D4" s="13"/>
      <c r="E4" s="14"/>
      <c r="F4" s="14"/>
      <c r="G4" s="14"/>
      <c r="H4" s="14"/>
      <c r="I4" s="15"/>
      <c r="J4" s="15"/>
      <c r="K4" s="15"/>
      <c r="L4" s="15"/>
      <c r="M4" s="15"/>
      <c r="N4" s="15"/>
      <c r="O4" s="15"/>
      <c r="P4" s="16"/>
      <c r="Q4" s="15"/>
      <c r="R4" s="15"/>
      <c r="S4" s="15"/>
      <c r="T4" s="15"/>
      <c r="U4" s="17"/>
      <c r="V4" s="17"/>
      <c r="W4" s="17"/>
      <c r="X4" s="17"/>
      <c r="Y4" s="17"/>
      <c r="Z4" s="18"/>
      <c r="AA4" s="10"/>
      <c r="AB4" s="10"/>
      <c r="AC4" s="10"/>
      <c r="AD4" s="10"/>
      <c r="AE4" s="10"/>
      <c r="AF4" s="357" t="s">
        <v>1010</v>
      </c>
      <c r="AG4" s="357"/>
      <c r="AH4" s="357"/>
    </row>
    <row r="5" spans="1:34" s="11" customFormat="1" ht="32.4" customHeight="1">
      <c r="A5" s="340" t="s">
        <v>1</v>
      </c>
      <c r="B5" s="340" t="s">
        <v>64</v>
      </c>
      <c r="C5" s="340" t="s">
        <v>65</v>
      </c>
      <c r="D5" s="352" t="s">
        <v>66</v>
      </c>
      <c r="E5" s="340" t="s">
        <v>67</v>
      </c>
      <c r="F5" s="340" t="s">
        <v>54</v>
      </c>
      <c r="G5" s="340" t="s">
        <v>68</v>
      </c>
      <c r="H5" s="340" t="s">
        <v>69</v>
      </c>
      <c r="I5" s="340"/>
      <c r="J5" s="340"/>
      <c r="K5" s="340"/>
      <c r="L5" s="354" t="s">
        <v>70</v>
      </c>
      <c r="M5" s="340" t="s">
        <v>71</v>
      </c>
      <c r="N5" s="340"/>
      <c r="O5" s="340"/>
      <c r="P5" s="340" t="s">
        <v>1028</v>
      </c>
      <c r="Q5" s="340" t="s">
        <v>73</v>
      </c>
      <c r="R5" s="340"/>
      <c r="S5" s="340"/>
      <c r="T5" s="340"/>
      <c r="U5" s="340"/>
      <c r="V5" s="340"/>
      <c r="W5" s="340"/>
      <c r="X5" s="340"/>
      <c r="Y5" s="340"/>
      <c r="Z5" s="353" t="s">
        <v>1027</v>
      </c>
      <c r="AA5" s="353"/>
      <c r="AB5" s="353"/>
      <c r="AC5" s="353"/>
      <c r="AD5" s="353"/>
      <c r="AE5" s="353"/>
      <c r="AF5" s="353"/>
      <c r="AG5" s="353"/>
      <c r="AH5" s="345" t="s">
        <v>1033</v>
      </c>
    </row>
    <row r="6" spans="1:34" s="11" customFormat="1" ht="37.200000000000003" customHeight="1">
      <c r="A6" s="340"/>
      <c r="B6" s="340"/>
      <c r="C6" s="340"/>
      <c r="D6" s="352"/>
      <c r="E6" s="340"/>
      <c r="F6" s="340"/>
      <c r="G6" s="340"/>
      <c r="H6" s="340" t="s">
        <v>74</v>
      </c>
      <c r="I6" s="340" t="s">
        <v>75</v>
      </c>
      <c r="J6" s="340"/>
      <c r="K6" s="340"/>
      <c r="L6" s="354"/>
      <c r="M6" s="340"/>
      <c r="N6" s="340"/>
      <c r="O6" s="340"/>
      <c r="P6" s="340"/>
      <c r="Q6" s="340"/>
      <c r="R6" s="340"/>
      <c r="S6" s="340"/>
      <c r="T6" s="340"/>
      <c r="U6" s="340"/>
      <c r="V6" s="340"/>
      <c r="W6" s="340"/>
      <c r="X6" s="340"/>
      <c r="Y6" s="340"/>
      <c r="Z6" s="353"/>
      <c r="AA6" s="353"/>
      <c r="AB6" s="353"/>
      <c r="AC6" s="353"/>
      <c r="AD6" s="353"/>
      <c r="AE6" s="353"/>
      <c r="AF6" s="353"/>
      <c r="AG6" s="353"/>
      <c r="AH6" s="346"/>
    </row>
    <row r="7" spans="1:34" s="11" customFormat="1" ht="48" customHeight="1">
      <c r="A7" s="340"/>
      <c r="B7" s="340"/>
      <c r="C7" s="340"/>
      <c r="D7" s="352"/>
      <c r="E7" s="340"/>
      <c r="F7" s="340"/>
      <c r="G7" s="340"/>
      <c r="H7" s="340"/>
      <c r="I7" s="340" t="s">
        <v>72</v>
      </c>
      <c r="J7" s="334" t="s">
        <v>77</v>
      </c>
      <c r="K7" s="335"/>
      <c r="L7" s="354"/>
      <c r="M7" s="340" t="s">
        <v>76</v>
      </c>
      <c r="N7" s="340" t="s">
        <v>77</v>
      </c>
      <c r="O7" s="340"/>
      <c r="P7" s="340"/>
      <c r="Q7" s="340" t="s">
        <v>76</v>
      </c>
      <c r="R7" s="340" t="s">
        <v>78</v>
      </c>
      <c r="S7" s="340"/>
      <c r="T7" s="340"/>
      <c r="U7" s="340"/>
      <c r="V7" s="340" t="s">
        <v>76</v>
      </c>
      <c r="W7" s="340" t="s">
        <v>79</v>
      </c>
      <c r="X7" s="340"/>
      <c r="Y7" s="340"/>
      <c r="Z7" s="341" t="s">
        <v>82</v>
      </c>
      <c r="AA7" s="341"/>
      <c r="AB7" s="341"/>
      <c r="AC7" s="341"/>
      <c r="AD7" s="341"/>
      <c r="AE7" s="341"/>
      <c r="AF7" s="341"/>
      <c r="AG7" s="341"/>
      <c r="AH7" s="346"/>
    </row>
    <row r="8" spans="1:34" s="11" customFormat="1" ht="31.5" customHeight="1">
      <c r="A8" s="340"/>
      <c r="B8" s="340"/>
      <c r="C8" s="340"/>
      <c r="D8" s="352"/>
      <c r="E8" s="340"/>
      <c r="F8" s="340"/>
      <c r="G8" s="340"/>
      <c r="H8" s="340"/>
      <c r="I8" s="340"/>
      <c r="J8" s="336" t="s">
        <v>80</v>
      </c>
      <c r="K8" s="338" t="s">
        <v>81</v>
      </c>
      <c r="L8" s="354"/>
      <c r="M8" s="340"/>
      <c r="N8" s="340" t="s">
        <v>80</v>
      </c>
      <c r="O8" s="340" t="s">
        <v>81</v>
      </c>
      <c r="P8" s="340"/>
      <c r="Q8" s="340"/>
      <c r="R8" s="340" t="s">
        <v>82</v>
      </c>
      <c r="S8" s="340"/>
      <c r="T8" s="340"/>
      <c r="U8" s="259"/>
      <c r="V8" s="340"/>
      <c r="W8" s="340" t="s">
        <v>82</v>
      </c>
      <c r="X8" s="340"/>
      <c r="Y8" s="340"/>
      <c r="Z8" s="341" t="s">
        <v>1024</v>
      </c>
      <c r="AA8" s="341"/>
      <c r="AB8" s="341" t="s">
        <v>1032</v>
      </c>
      <c r="AC8" s="341"/>
      <c r="AD8" s="341" t="s">
        <v>1031</v>
      </c>
      <c r="AE8" s="341"/>
      <c r="AF8" s="341" t="s">
        <v>1030</v>
      </c>
      <c r="AG8" s="341"/>
      <c r="AH8" s="346"/>
    </row>
    <row r="9" spans="1:34" s="11" customFormat="1" ht="50.4">
      <c r="A9" s="340"/>
      <c r="B9" s="340"/>
      <c r="C9" s="340"/>
      <c r="D9" s="352"/>
      <c r="E9" s="340"/>
      <c r="F9" s="340"/>
      <c r="G9" s="340"/>
      <c r="H9" s="340"/>
      <c r="I9" s="340"/>
      <c r="J9" s="337"/>
      <c r="K9" s="339"/>
      <c r="L9" s="354"/>
      <c r="M9" s="340"/>
      <c r="N9" s="340"/>
      <c r="O9" s="340"/>
      <c r="P9" s="340"/>
      <c r="Q9" s="340"/>
      <c r="R9" s="259" t="s">
        <v>83</v>
      </c>
      <c r="S9" s="259" t="s">
        <v>84</v>
      </c>
      <c r="T9" s="259" t="s">
        <v>85</v>
      </c>
      <c r="U9" s="259" t="s">
        <v>86</v>
      </c>
      <c r="V9" s="340"/>
      <c r="W9" s="259" t="s">
        <v>87</v>
      </c>
      <c r="X9" s="259" t="s">
        <v>88</v>
      </c>
      <c r="Y9" s="259" t="s">
        <v>86</v>
      </c>
      <c r="Z9" s="341"/>
      <c r="AA9" s="341"/>
      <c r="AB9" s="341"/>
      <c r="AC9" s="341"/>
      <c r="AD9" s="341"/>
      <c r="AE9" s="341"/>
      <c r="AF9" s="341"/>
      <c r="AG9" s="341"/>
      <c r="AH9" s="347"/>
    </row>
    <row r="10" spans="1:34" s="73" customFormat="1" ht="34.5" customHeight="1">
      <c r="A10" s="263">
        <v>1</v>
      </c>
      <c r="B10" s="263">
        <v>2</v>
      </c>
      <c r="C10" s="263">
        <v>3</v>
      </c>
      <c r="D10" s="263">
        <v>4</v>
      </c>
      <c r="E10" s="263">
        <v>5</v>
      </c>
      <c r="F10" s="263">
        <v>6</v>
      </c>
      <c r="G10" s="263">
        <v>7</v>
      </c>
      <c r="H10" s="263">
        <v>8</v>
      </c>
      <c r="I10" s="263">
        <v>9</v>
      </c>
      <c r="J10" s="263">
        <v>10</v>
      </c>
      <c r="K10" s="263">
        <v>11</v>
      </c>
      <c r="L10" s="263">
        <v>12</v>
      </c>
      <c r="M10" s="263">
        <v>13</v>
      </c>
      <c r="N10" s="263">
        <v>14</v>
      </c>
      <c r="O10" s="263">
        <v>15</v>
      </c>
      <c r="P10" s="263">
        <v>3</v>
      </c>
      <c r="Q10" s="263">
        <v>3</v>
      </c>
      <c r="R10" s="263">
        <v>4</v>
      </c>
      <c r="S10" s="263">
        <v>5</v>
      </c>
      <c r="T10" s="263">
        <v>6</v>
      </c>
      <c r="U10" s="263">
        <v>8</v>
      </c>
      <c r="V10" s="263">
        <v>8</v>
      </c>
      <c r="W10" s="263">
        <v>9</v>
      </c>
      <c r="X10" s="263">
        <v>10</v>
      </c>
      <c r="Y10" s="263"/>
      <c r="Z10" s="263">
        <v>7</v>
      </c>
      <c r="AA10" s="263">
        <v>12</v>
      </c>
      <c r="AB10" s="263">
        <v>8</v>
      </c>
      <c r="AC10" s="263">
        <v>14</v>
      </c>
      <c r="AD10" s="263">
        <v>9</v>
      </c>
      <c r="AE10" s="263">
        <v>16</v>
      </c>
      <c r="AF10" s="263">
        <v>10</v>
      </c>
      <c r="AG10" s="263">
        <v>18</v>
      </c>
      <c r="AH10" s="263">
        <v>11</v>
      </c>
    </row>
    <row r="11" spans="1:34" s="32" customFormat="1" ht="36" customHeight="1">
      <c r="A11" s="22"/>
      <c r="B11" s="22" t="s">
        <v>76</v>
      </c>
      <c r="C11" s="22"/>
      <c r="D11" s="30"/>
      <c r="E11" s="31"/>
      <c r="F11" s="31"/>
      <c r="G11" s="31"/>
      <c r="H11" s="45"/>
      <c r="I11" s="24"/>
      <c r="J11" s="24"/>
      <c r="K11" s="24"/>
      <c r="L11" s="24"/>
      <c r="M11" s="24"/>
      <c r="N11" s="24"/>
      <c r="O11" s="24"/>
      <c r="P11" s="24">
        <f t="shared" ref="P11:P42" si="0">Q11+V11</f>
        <v>3081475</v>
      </c>
      <c r="Q11" s="24">
        <f>SUM(R11:T11)</f>
        <v>3081475</v>
      </c>
      <c r="R11" s="24">
        <f>SUM(R12:R114)</f>
        <v>740225</v>
      </c>
      <c r="S11" s="24">
        <f>SUM(S12:S114)</f>
        <v>616250</v>
      </c>
      <c r="T11" s="24">
        <f>SUM(T12:T114)</f>
        <v>1725000</v>
      </c>
      <c r="U11" s="24">
        <f t="shared" ref="U11:AF11" si="1">SUM(U12:U114)</f>
        <v>0</v>
      </c>
      <c r="V11" s="24">
        <f t="shared" si="1"/>
        <v>0</v>
      </c>
      <c r="W11" s="24">
        <f t="shared" si="1"/>
        <v>0</v>
      </c>
      <c r="X11" s="24">
        <f t="shared" si="1"/>
        <v>0</v>
      </c>
      <c r="Y11" s="24">
        <f t="shared" si="1"/>
        <v>0</v>
      </c>
      <c r="Z11" s="24">
        <f t="shared" si="1"/>
        <v>0</v>
      </c>
      <c r="AA11" s="24">
        <f t="shared" si="1"/>
        <v>0</v>
      </c>
      <c r="AB11" s="24">
        <f t="shared" si="1"/>
        <v>1540737.5</v>
      </c>
      <c r="AC11" s="24">
        <f t="shared" si="1"/>
        <v>0</v>
      </c>
      <c r="AD11" s="24">
        <f t="shared" si="1"/>
        <v>2311106.25</v>
      </c>
      <c r="AE11" s="24">
        <f t="shared" si="1"/>
        <v>0</v>
      </c>
      <c r="AF11" s="24">
        <f t="shared" si="1"/>
        <v>3081475</v>
      </c>
      <c r="AG11" s="82"/>
      <c r="AH11" s="264"/>
    </row>
    <row r="12" spans="1:34" s="32" customFormat="1" ht="46.5" customHeight="1">
      <c r="A12" s="41">
        <v>1</v>
      </c>
      <c r="B12" s="62" t="s">
        <v>959</v>
      </c>
      <c r="C12" s="41"/>
      <c r="D12" s="30"/>
      <c r="E12" s="31"/>
      <c r="F12" s="31"/>
      <c r="G12" s="31"/>
      <c r="H12" s="31"/>
      <c r="I12" s="31"/>
      <c r="J12" s="31"/>
      <c r="K12" s="31"/>
      <c r="L12" s="31"/>
      <c r="M12" s="31"/>
      <c r="N12" s="31"/>
      <c r="O12" s="31"/>
      <c r="P12" s="109">
        <f t="shared" si="0"/>
        <v>103134</v>
      </c>
      <c r="Q12" s="109">
        <f t="shared" ref="Q12:Q43" si="2">SUM(R12:U12)</f>
        <v>103134</v>
      </c>
      <c r="R12" s="63">
        <v>24775</v>
      </c>
      <c r="S12" s="63">
        <v>20625</v>
      </c>
      <c r="T12" s="63">
        <v>57734</v>
      </c>
      <c r="U12" s="63"/>
      <c r="V12" s="63"/>
      <c r="W12" s="63"/>
      <c r="X12" s="63"/>
      <c r="Y12" s="63"/>
      <c r="Z12" s="28"/>
      <c r="AA12" s="28"/>
      <c r="AB12" s="304">
        <f>50%*Q12</f>
        <v>51567</v>
      </c>
      <c r="AC12" s="304"/>
      <c r="AD12" s="304">
        <f>75%*Q12</f>
        <v>77350.5</v>
      </c>
      <c r="AE12" s="304"/>
      <c r="AF12" s="305">
        <f>100%*Q12</f>
        <v>103134</v>
      </c>
      <c r="AG12" s="82"/>
      <c r="AH12" s="264" t="s">
        <v>1018</v>
      </c>
    </row>
    <row r="13" spans="1:34" s="32" customFormat="1" ht="52.5" customHeight="1">
      <c r="A13" s="41">
        <v>2</v>
      </c>
      <c r="B13" s="62" t="s">
        <v>960</v>
      </c>
      <c r="C13" s="41"/>
      <c r="D13" s="30"/>
      <c r="E13" s="31"/>
      <c r="F13" s="31"/>
      <c r="G13" s="31"/>
      <c r="H13" s="31"/>
      <c r="I13" s="31"/>
      <c r="J13" s="31"/>
      <c r="K13" s="31"/>
      <c r="L13" s="31"/>
      <c r="M13" s="31"/>
      <c r="N13" s="31"/>
      <c r="O13" s="31"/>
      <c r="P13" s="109">
        <f t="shared" si="0"/>
        <v>26811</v>
      </c>
      <c r="Q13" s="109">
        <f t="shared" si="2"/>
        <v>26811</v>
      </c>
      <c r="R13" s="63">
        <v>6440</v>
      </c>
      <c r="S13" s="63">
        <v>5362</v>
      </c>
      <c r="T13" s="63">
        <v>15009</v>
      </c>
      <c r="U13" s="63"/>
      <c r="V13" s="63"/>
      <c r="W13" s="63"/>
      <c r="X13" s="63"/>
      <c r="Y13" s="63"/>
      <c r="Z13" s="28"/>
      <c r="AA13" s="28"/>
      <c r="AB13" s="304">
        <f t="shared" ref="AB13:AB76" si="3">50%*Q13</f>
        <v>13405.5</v>
      </c>
      <c r="AC13" s="304"/>
      <c r="AD13" s="304">
        <f t="shared" ref="AD13:AD76" si="4">75%*Q13</f>
        <v>20108.25</v>
      </c>
      <c r="AE13" s="304"/>
      <c r="AF13" s="305">
        <f t="shared" ref="AF13:AF76" si="5">100%*Q13</f>
        <v>26811</v>
      </c>
      <c r="AG13" s="82"/>
      <c r="AH13" s="264" t="s">
        <v>1018</v>
      </c>
    </row>
    <row r="14" spans="1:34" s="32" customFormat="1" ht="52.5" customHeight="1">
      <c r="A14" s="41">
        <v>3</v>
      </c>
      <c r="B14" s="62" t="s">
        <v>918</v>
      </c>
      <c r="C14" s="41"/>
      <c r="D14" s="30"/>
      <c r="E14" s="31"/>
      <c r="F14" s="31"/>
      <c r="G14" s="31"/>
      <c r="H14" s="31"/>
      <c r="I14" s="31"/>
      <c r="J14" s="31"/>
      <c r="K14" s="31"/>
      <c r="L14" s="31"/>
      <c r="M14" s="31"/>
      <c r="N14" s="31"/>
      <c r="O14" s="31"/>
      <c r="P14" s="109">
        <f t="shared" si="0"/>
        <v>50465</v>
      </c>
      <c r="Q14" s="109">
        <f t="shared" si="2"/>
        <v>50465</v>
      </c>
      <c r="R14" s="63">
        <v>12123</v>
      </c>
      <c r="S14" s="63">
        <v>10092</v>
      </c>
      <c r="T14" s="63">
        <v>28250</v>
      </c>
      <c r="U14" s="63"/>
      <c r="V14" s="63"/>
      <c r="W14" s="63"/>
      <c r="X14" s="63"/>
      <c r="Y14" s="63"/>
      <c r="Z14" s="28"/>
      <c r="AA14" s="28"/>
      <c r="AB14" s="304">
        <f t="shared" si="3"/>
        <v>25232.5</v>
      </c>
      <c r="AC14" s="304"/>
      <c r="AD14" s="304">
        <f t="shared" si="4"/>
        <v>37848.75</v>
      </c>
      <c r="AE14" s="304"/>
      <c r="AF14" s="305">
        <f t="shared" si="5"/>
        <v>50465</v>
      </c>
      <c r="AG14" s="82">
        <v>0.95120000000000005</v>
      </c>
      <c r="AH14" s="264" t="s">
        <v>1018</v>
      </c>
    </row>
    <row r="15" spans="1:34" s="32" customFormat="1" ht="52.5" customHeight="1">
      <c r="A15" s="41">
        <v>4</v>
      </c>
      <c r="B15" s="62" t="s">
        <v>961</v>
      </c>
      <c r="C15" s="41"/>
      <c r="D15" s="30"/>
      <c r="E15" s="31"/>
      <c r="F15" s="31"/>
      <c r="G15" s="31"/>
      <c r="H15" s="31"/>
      <c r="I15" s="31"/>
      <c r="J15" s="31"/>
      <c r="K15" s="31"/>
      <c r="L15" s="31"/>
      <c r="M15" s="31"/>
      <c r="N15" s="31"/>
      <c r="O15" s="31"/>
      <c r="P15" s="109">
        <f t="shared" si="0"/>
        <v>27288</v>
      </c>
      <c r="Q15" s="109">
        <f t="shared" si="2"/>
        <v>27288</v>
      </c>
      <c r="R15" s="63">
        <v>6555</v>
      </c>
      <c r="S15" s="63">
        <v>5457</v>
      </c>
      <c r="T15" s="63">
        <v>15276</v>
      </c>
      <c r="U15" s="63"/>
      <c r="V15" s="63"/>
      <c r="W15" s="63"/>
      <c r="X15" s="63"/>
      <c r="Y15" s="63"/>
      <c r="Z15" s="28"/>
      <c r="AA15" s="28"/>
      <c r="AB15" s="304">
        <f t="shared" si="3"/>
        <v>13644</v>
      </c>
      <c r="AC15" s="304"/>
      <c r="AD15" s="304">
        <f t="shared" si="4"/>
        <v>20466</v>
      </c>
      <c r="AE15" s="304"/>
      <c r="AF15" s="305">
        <f t="shared" si="5"/>
        <v>27288</v>
      </c>
      <c r="AG15" s="82"/>
      <c r="AH15" s="264" t="s">
        <v>1018</v>
      </c>
    </row>
    <row r="16" spans="1:34" s="32" customFormat="1" ht="52.5" customHeight="1">
      <c r="A16" s="41">
        <v>5</v>
      </c>
      <c r="B16" s="62" t="s">
        <v>925</v>
      </c>
      <c r="C16" s="41"/>
      <c r="D16" s="30"/>
      <c r="E16" s="31"/>
      <c r="F16" s="31"/>
      <c r="G16" s="31"/>
      <c r="H16" s="31"/>
      <c r="I16" s="31"/>
      <c r="J16" s="31"/>
      <c r="K16" s="31"/>
      <c r="L16" s="31"/>
      <c r="M16" s="31"/>
      <c r="N16" s="31"/>
      <c r="O16" s="31"/>
      <c r="P16" s="109">
        <f t="shared" si="0"/>
        <v>21226</v>
      </c>
      <c r="Q16" s="109">
        <f t="shared" si="2"/>
        <v>21226</v>
      </c>
      <c r="R16" s="63">
        <v>5099</v>
      </c>
      <c r="S16" s="63">
        <v>4245</v>
      </c>
      <c r="T16" s="63">
        <v>11882</v>
      </c>
      <c r="U16" s="63"/>
      <c r="V16" s="63"/>
      <c r="W16" s="63"/>
      <c r="X16" s="63"/>
      <c r="Y16" s="63"/>
      <c r="Z16" s="28"/>
      <c r="AA16" s="28"/>
      <c r="AB16" s="304">
        <f t="shared" si="3"/>
        <v>10613</v>
      </c>
      <c r="AC16" s="304"/>
      <c r="AD16" s="304">
        <f t="shared" si="4"/>
        <v>15919.5</v>
      </c>
      <c r="AE16" s="304"/>
      <c r="AF16" s="305">
        <f t="shared" si="5"/>
        <v>21226</v>
      </c>
      <c r="AG16" s="82"/>
      <c r="AH16" s="264" t="s">
        <v>1018</v>
      </c>
    </row>
    <row r="17" spans="1:34" s="32" customFormat="1" ht="52.5" customHeight="1">
      <c r="A17" s="41">
        <v>6</v>
      </c>
      <c r="B17" s="62" t="s">
        <v>962</v>
      </c>
      <c r="C17" s="41"/>
      <c r="D17" s="30"/>
      <c r="E17" s="31"/>
      <c r="F17" s="31"/>
      <c r="G17" s="31"/>
      <c r="H17" s="31"/>
      <c r="I17" s="31"/>
      <c r="J17" s="31"/>
      <c r="K17" s="31"/>
      <c r="L17" s="31"/>
      <c r="M17" s="31"/>
      <c r="N17" s="31"/>
      <c r="O17" s="31"/>
      <c r="P17" s="109">
        <f t="shared" si="0"/>
        <v>20735</v>
      </c>
      <c r="Q17" s="109">
        <f t="shared" si="2"/>
        <v>20735</v>
      </c>
      <c r="R17" s="63">
        <v>4981</v>
      </c>
      <c r="S17" s="63">
        <v>4147</v>
      </c>
      <c r="T17" s="63">
        <v>11607</v>
      </c>
      <c r="U17" s="63"/>
      <c r="V17" s="63"/>
      <c r="W17" s="63"/>
      <c r="X17" s="63"/>
      <c r="Y17" s="63"/>
      <c r="Z17" s="28"/>
      <c r="AA17" s="28"/>
      <c r="AB17" s="304">
        <f t="shared" si="3"/>
        <v>10367.5</v>
      </c>
      <c r="AC17" s="304"/>
      <c r="AD17" s="304">
        <f t="shared" si="4"/>
        <v>15551.25</v>
      </c>
      <c r="AE17" s="304"/>
      <c r="AF17" s="305">
        <f t="shared" si="5"/>
        <v>20735</v>
      </c>
      <c r="AG17" s="82"/>
      <c r="AH17" s="264" t="s">
        <v>1018</v>
      </c>
    </row>
    <row r="18" spans="1:34" s="32" customFormat="1" ht="52.5" customHeight="1">
      <c r="A18" s="41">
        <v>7</v>
      </c>
      <c r="B18" s="266" t="s">
        <v>963</v>
      </c>
      <c r="C18" s="41"/>
      <c r="D18" s="30"/>
      <c r="E18" s="31"/>
      <c r="F18" s="31"/>
      <c r="G18" s="31"/>
      <c r="H18" s="31"/>
      <c r="I18" s="31"/>
      <c r="J18" s="31"/>
      <c r="K18" s="31"/>
      <c r="L18" s="31"/>
      <c r="M18" s="31"/>
      <c r="N18" s="31"/>
      <c r="O18" s="31"/>
      <c r="P18" s="109">
        <f t="shared" si="0"/>
        <v>32619</v>
      </c>
      <c r="Q18" s="109">
        <f t="shared" si="2"/>
        <v>32619</v>
      </c>
      <c r="R18" s="63">
        <v>7836</v>
      </c>
      <c r="S18" s="63">
        <v>6523</v>
      </c>
      <c r="T18" s="63">
        <v>18260</v>
      </c>
      <c r="U18" s="63"/>
      <c r="V18" s="63"/>
      <c r="W18" s="63"/>
      <c r="X18" s="63"/>
      <c r="Y18" s="63"/>
      <c r="Z18" s="28"/>
      <c r="AA18" s="28"/>
      <c r="AB18" s="304">
        <f t="shared" si="3"/>
        <v>16309.5</v>
      </c>
      <c r="AC18" s="304"/>
      <c r="AD18" s="304">
        <f t="shared" si="4"/>
        <v>24464.25</v>
      </c>
      <c r="AE18" s="304"/>
      <c r="AF18" s="305">
        <f t="shared" si="5"/>
        <v>32619</v>
      </c>
      <c r="AG18" s="82">
        <v>0.95</v>
      </c>
      <c r="AH18" s="264" t="s">
        <v>1017</v>
      </c>
    </row>
    <row r="19" spans="1:34" s="32" customFormat="1" ht="52.5" customHeight="1">
      <c r="A19" s="41">
        <v>8</v>
      </c>
      <c r="B19" s="266" t="s">
        <v>965</v>
      </c>
      <c r="C19" s="41"/>
      <c r="D19" s="30"/>
      <c r="E19" s="31"/>
      <c r="F19" s="31"/>
      <c r="G19" s="31"/>
      <c r="H19" s="31"/>
      <c r="I19" s="31"/>
      <c r="J19" s="31"/>
      <c r="K19" s="31"/>
      <c r="L19" s="31"/>
      <c r="M19" s="31"/>
      <c r="N19" s="31"/>
      <c r="O19" s="31"/>
      <c r="P19" s="109">
        <f t="shared" si="0"/>
        <v>44233</v>
      </c>
      <c r="Q19" s="109">
        <f t="shared" si="2"/>
        <v>44233</v>
      </c>
      <c r="R19" s="63">
        <v>10625</v>
      </c>
      <c r="S19" s="63">
        <v>8846</v>
      </c>
      <c r="T19" s="63">
        <v>24762</v>
      </c>
      <c r="U19" s="63"/>
      <c r="V19" s="63"/>
      <c r="W19" s="63"/>
      <c r="X19" s="63"/>
      <c r="Y19" s="63"/>
      <c r="Z19" s="28"/>
      <c r="AA19" s="28"/>
      <c r="AB19" s="304">
        <f t="shared" si="3"/>
        <v>22116.5</v>
      </c>
      <c r="AC19" s="304"/>
      <c r="AD19" s="304">
        <f t="shared" si="4"/>
        <v>33174.75</v>
      </c>
      <c r="AE19" s="304"/>
      <c r="AF19" s="305">
        <f t="shared" si="5"/>
        <v>44233</v>
      </c>
      <c r="AG19" s="82">
        <v>1</v>
      </c>
      <c r="AH19" s="264" t="s">
        <v>1017</v>
      </c>
    </row>
    <row r="20" spans="1:34" s="32" customFormat="1" ht="52.5" customHeight="1">
      <c r="A20" s="41">
        <v>9</v>
      </c>
      <c r="B20" s="267" t="s">
        <v>929</v>
      </c>
      <c r="C20" s="41"/>
      <c r="D20" s="30"/>
      <c r="E20" s="31"/>
      <c r="F20" s="31"/>
      <c r="G20" s="31"/>
      <c r="H20" s="31"/>
      <c r="I20" s="31"/>
      <c r="J20" s="31"/>
      <c r="K20" s="31"/>
      <c r="L20" s="31"/>
      <c r="M20" s="31"/>
      <c r="N20" s="31"/>
      <c r="O20" s="31"/>
      <c r="P20" s="109">
        <f t="shared" si="0"/>
        <v>18833</v>
      </c>
      <c r="Q20" s="109">
        <f t="shared" si="2"/>
        <v>18833</v>
      </c>
      <c r="R20" s="63">
        <v>4525</v>
      </c>
      <c r="S20" s="63">
        <v>3766</v>
      </c>
      <c r="T20" s="63">
        <v>10542</v>
      </c>
      <c r="U20" s="63"/>
      <c r="V20" s="63"/>
      <c r="W20" s="63"/>
      <c r="X20" s="63"/>
      <c r="Y20" s="63"/>
      <c r="Z20" s="28"/>
      <c r="AA20" s="28"/>
      <c r="AB20" s="304">
        <f t="shared" si="3"/>
        <v>9416.5</v>
      </c>
      <c r="AC20" s="304"/>
      <c r="AD20" s="304">
        <f t="shared" si="4"/>
        <v>14124.75</v>
      </c>
      <c r="AE20" s="304"/>
      <c r="AF20" s="305">
        <f t="shared" si="5"/>
        <v>18833</v>
      </c>
      <c r="AG20" s="82">
        <v>0.98</v>
      </c>
      <c r="AH20" s="264" t="s">
        <v>1017</v>
      </c>
    </row>
    <row r="21" spans="1:34" s="32" customFormat="1" ht="52.5" customHeight="1">
      <c r="A21" s="41">
        <v>10</v>
      </c>
      <c r="B21" s="268" t="s">
        <v>964</v>
      </c>
      <c r="C21" s="41"/>
      <c r="D21" s="30"/>
      <c r="E21" s="31"/>
      <c r="F21" s="31"/>
      <c r="G21" s="31"/>
      <c r="H21" s="31"/>
      <c r="I21" s="31"/>
      <c r="J21" s="31"/>
      <c r="K21" s="31"/>
      <c r="L21" s="31"/>
      <c r="M21" s="31"/>
      <c r="N21" s="31"/>
      <c r="O21" s="31"/>
      <c r="P21" s="109">
        <f t="shared" si="0"/>
        <v>35586</v>
      </c>
      <c r="Q21" s="109">
        <f t="shared" si="2"/>
        <v>35586</v>
      </c>
      <c r="R21" s="63">
        <v>8548</v>
      </c>
      <c r="S21" s="63">
        <v>7117</v>
      </c>
      <c r="T21" s="63">
        <v>19921</v>
      </c>
      <c r="U21" s="63"/>
      <c r="V21" s="63"/>
      <c r="W21" s="63"/>
      <c r="X21" s="63"/>
      <c r="Y21" s="63"/>
      <c r="Z21" s="28"/>
      <c r="AA21" s="28"/>
      <c r="AB21" s="304">
        <f t="shared" si="3"/>
        <v>17793</v>
      </c>
      <c r="AC21" s="304"/>
      <c r="AD21" s="304">
        <f t="shared" si="4"/>
        <v>26689.5</v>
      </c>
      <c r="AE21" s="304"/>
      <c r="AF21" s="305">
        <f t="shared" si="5"/>
        <v>35586</v>
      </c>
      <c r="AG21" s="82">
        <v>1</v>
      </c>
      <c r="AH21" s="264" t="s">
        <v>1017</v>
      </c>
    </row>
    <row r="22" spans="1:34" s="32" customFormat="1" ht="52.5" customHeight="1">
      <c r="A22" s="41">
        <v>11</v>
      </c>
      <c r="B22" s="62" t="s">
        <v>927</v>
      </c>
      <c r="C22" s="41"/>
      <c r="D22" s="30"/>
      <c r="E22" s="31"/>
      <c r="F22" s="31"/>
      <c r="G22" s="31"/>
      <c r="H22" s="31"/>
      <c r="I22" s="31"/>
      <c r="J22" s="31"/>
      <c r="K22" s="31"/>
      <c r="L22" s="31"/>
      <c r="M22" s="31"/>
      <c r="N22" s="31"/>
      <c r="O22" s="31"/>
      <c r="P22" s="109">
        <f t="shared" si="0"/>
        <v>26813</v>
      </c>
      <c r="Q22" s="109">
        <f t="shared" si="2"/>
        <v>26813</v>
      </c>
      <c r="R22" s="63">
        <v>6441</v>
      </c>
      <c r="S22" s="63">
        <v>5362</v>
      </c>
      <c r="T22" s="63">
        <v>15010</v>
      </c>
      <c r="U22" s="63"/>
      <c r="V22" s="63"/>
      <c r="W22" s="63"/>
      <c r="X22" s="63"/>
      <c r="Y22" s="63"/>
      <c r="Z22" s="28"/>
      <c r="AA22" s="28"/>
      <c r="AB22" s="304">
        <f t="shared" si="3"/>
        <v>13406.5</v>
      </c>
      <c r="AC22" s="304"/>
      <c r="AD22" s="304">
        <f t="shared" si="4"/>
        <v>20109.75</v>
      </c>
      <c r="AE22" s="304"/>
      <c r="AF22" s="305">
        <f t="shared" si="5"/>
        <v>26813</v>
      </c>
      <c r="AG22" s="82"/>
      <c r="AH22" s="264" t="s">
        <v>1017</v>
      </c>
    </row>
    <row r="23" spans="1:34" s="32" customFormat="1" ht="52.5" customHeight="1">
      <c r="A23" s="41">
        <v>12</v>
      </c>
      <c r="B23" s="62" t="s">
        <v>928</v>
      </c>
      <c r="C23" s="41"/>
      <c r="D23" s="30"/>
      <c r="E23" s="31"/>
      <c r="F23" s="31"/>
      <c r="G23" s="31"/>
      <c r="H23" s="31"/>
      <c r="I23" s="31"/>
      <c r="J23" s="31"/>
      <c r="K23" s="31"/>
      <c r="L23" s="31"/>
      <c r="M23" s="31"/>
      <c r="N23" s="31"/>
      <c r="O23" s="31"/>
      <c r="P23" s="109">
        <f t="shared" si="0"/>
        <v>21924</v>
      </c>
      <c r="Q23" s="109">
        <f t="shared" si="2"/>
        <v>21924</v>
      </c>
      <c r="R23" s="63">
        <v>5266</v>
      </c>
      <c r="S23" s="63">
        <v>4385</v>
      </c>
      <c r="T23" s="63">
        <v>12273</v>
      </c>
      <c r="U23" s="63"/>
      <c r="V23" s="63"/>
      <c r="W23" s="63"/>
      <c r="X23" s="63"/>
      <c r="Y23" s="63"/>
      <c r="Z23" s="28"/>
      <c r="AA23" s="28"/>
      <c r="AB23" s="304">
        <f t="shared" si="3"/>
        <v>10962</v>
      </c>
      <c r="AC23" s="304"/>
      <c r="AD23" s="304">
        <f t="shared" si="4"/>
        <v>16443</v>
      </c>
      <c r="AE23" s="304"/>
      <c r="AF23" s="305">
        <f t="shared" si="5"/>
        <v>21924</v>
      </c>
      <c r="AG23" s="82"/>
      <c r="AH23" s="264" t="s">
        <v>1017</v>
      </c>
    </row>
    <row r="24" spans="1:34" s="32" customFormat="1" ht="52.5" customHeight="1">
      <c r="A24" s="41">
        <v>13</v>
      </c>
      <c r="B24" s="87" t="s">
        <v>919</v>
      </c>
      <c r="C24" s="41"/>
      <c r="D24" s="30"/>
      <c r="E24" s="31"/>
      <c r="F24" s="31"/>
      <c r="G24" s="31"/>
      <c r="H24" s="31"/>
      <c r="I24" s="31"/>
      <c r="J24" s="31"/>
      <c r="K24" s="31"/>
      <c r="L24" s="31"/>
      <c r="M24" s="31"/>
      <c r="N24" s="31"/>
      <c r="O24" s="31"/>
      <c r="P24" s="109">
        <f t="shared" si="0"/>
        <v>65711</v>
      </c>
      <c r="Q24" s="109">
        <f t="shared" si="2"/>
        <v>65711</v>
      </c>
      <c r="R24" s="63">
        <v>15785</v>
      </c>
      <c r="S24" s="63">
        <v>13141</v>
      </c>
      <c r="T24" s="63">
        <v>36785</v>
      </c>
      <c r="U24" s="63"/>
      <c r="V24" s="63"/>
      <c r="W24" s="63"/>
      <c r="X24" s="63"/>
      <c r="Y24" s="63"/>
      <c r="Z24" s="28"/>
      <c r="AA24" s="28"/>
      <c r="AB24" s="304">
        <f t="shared" si="3"/>
        <v>32855.5</v>
      </c>
      <c r="AC24" s="304"/>
      <c r="AD24" s="304">
        <f t="shared" si="4"/>
        <v>49283.25</v>
      </c>
      <c r="AE24" s="304"/>
      <c r="AF24" s="305">
        <f t="shared" si="5"/>
        <v>65711</v>
      </c>
      <c r="AG24" s="82">
        <v>1</v>
      </c>
      <c r="AH24" s="264" t="s">
        <v>1016</v>
      </c>
    </row>
    <row r="25" spans="1:34" s="32" customFormat="1" ht="52.5" customHeight="1">
      <c r="A25" s="41">
        <v>14</v>
      </c>
      <c r="B25" s="87" t="s">
        <v>920</v>
      </c>
      <c r="C25" s="41"/>
      <c r="D25" s="30"/>
      <c r="E25" s="31"/>
      <c r="F25" s="31"/>
      <c r="G25" s="31"/>
      <c r="H25" s="31"/>
      <c r="I25" s="31"/>
      <c r="J25" s="31"/>
      <c r="K25" s="31"/>
      <c r="L25" s="31"/>
      <c r="M25" s="31"/>
      <c r="N25" s="31"/>
      <c r="O25" s="31"/>
      <c r="P25" s="109">
        <f t="shared" si="0"/>
        <v>49875</v>
      </c>
      <c r="Q25" s="109">
        <f t="shared" si="2"/>
        <v>49875</v>
      </c>
      <c r="R25" s="63">
        <v>11981</v>
      </c>
      <c r="S25" s="63">
        <v>9974</v>
      </c>
      <c r="T25" s="63">
        <v>27920</v>
      </c>
      <c r="U25" s="63"/>
      <c r="V25" s="63"/>
      <c r="W25" s="63"/>
      <c r="X25" s="63"/>
      <c r="Y25" s="63"/>
      <c r="Z25" s="28"/>
      <c r="AA25" s="28"/>
      <c r="AB25" s="304">
        <f t="shared" si="3"/>
        <v>24937.5</v>
      </c>
      <c r="AC25" s="304"/>
      <c r="AD25" s="304">
        <f t="shared" si="4"/>
        <v>37406.25</v>
      </c>
      <c r="AE25" s="304"/>
      <c r="AF25" s="305">
        <f t="shared" si="5"/>
        <v>49875</v>
      </c>
      <c r="AG25" s="82">
        <v>1</v>
      </c>
      <c r="AH25" s="264" t="s">
        <v>1016</v>
      </c>
    </row>
    <row r="26" spans="1:34" s="32" customFormat="1" ht="52.5" customHeight="1">
      <c r="A26" s="41">
        <v>15</v>
      </c>
      <c r="B26" s="64" t="s">
        <v>940</v>
      </c>
      <c r="C26" s="41"/>
      <c r="D26" s="30"/>
      <c r="E26" s="31"/>
      <c r="F26" s="31"/>
      <c r="G26" s="31"/>
      <c r="H26" s="31"/>
      <c r="I26" s="31"/>
      <c r="J26" s="31"/>
      <c r="K26" s="31"/>
      <c r="L26" s="31"/>
      <c r="M26" s="31"/>
      <c r="N26" s="31"/>
      <c r="O26" s="31"/>
      <c r="P26" s="109">
        <f t="shared" si="0"/>
        <v>28425</v>
      </c>
      <c r="Q26" s="109">
        <f t="shared" si="2"/>
        <v>28425</v>
      </c>
      <c r="R26" s="63">
        <v>6828</v>
      </c>
      <c r="S26" s="63">
        <v>5685</v>
      </c>
      <c r="T26" s="63">
        <v>15912</v>
      </c>
      <c r="U26" s="63"/>
      <c r="V26" s="63"/>
      <c r="W26" s="63"/>
      <c r="X26" s="63"/>
      <c r="Y26" s="63"/>
      <c r="Z26" s="28"/>
      <c r="AA26" s="28"/>
      <c r="AB26" s="304">
        <f t="shared" si="3"/>
        <v>14212.5</v>
      </c>
      <c r="AC26" s="304"/>
      <c r="AD26" s="304">
        <f t="shared" si="4"/>
        <v>21318.75</v>
      </c>
      <c r="AE26" s="304"/>
      <c r="AF26" s="305">
        <f t="shared" si="5"/>
        <v>28425</v>
      </c>
      <c r="AG26" s="82">
        <v>1</v>
      </c>
      <c r="AH26" s="264" t="s">
        <v>1016</v>
      </c>
    </row>
    <row r="27" spans="1:34" s="32" customFormat="1" ht="52.5" customHeight="1">
      <c r="A27" s="41">
        <v>16</v>
      </c>
      <c r="B27" s="64" t="s">
        <v>939</v>
      </c>
      <c r="C27" s="41"/>
      <c r="D27" s="30"/>
      <c r="E27" s="31"/>
      <c r="F27" s="31"/>
      <c r="G27" s="31"/>
      <c r="H27" s="31"/>
      <c r="I27" s="31"/>
      <c r="J27" s="31"/>
      <c r="K27" s="31"/>
      <c r="L27" s="31"/>
      <c r="M27" s="31"/>
      <c r="N27" s="31"/>
      <c r="O27" s="31"/>
      <c r="P27" s="109">
        <f t="shared" si="0"/>
        <v>19515</v>
      </c>
      <c r="Q27" s="109">
        <f t="shared" si="2"/>
        <v>19515</v>
      </c>
      <c r="R27" s="63">
        <v>4688</v>
      </c>
      <c r="S27" s="63">
        <v>3903</v>
      </c>
      <c r="T27" s="63">
        <v>10924</v>
      </c>
      <c r="U27" s="63"/>
      <c r="V27" s="63"/>
      <c r="W27" s="63"/>
      <c r="X27" s="63"/>
      <c r="Y27" s="63"/>
      <c r="Z27" s="28"/>
      <c r="AA27" s="28"/>
      <c r="AB27" s="304">
        <f t="shared" si="3"/>
        <v>9757.5</v>
      </c>
      <c r="AC27" s="304"/>
      <c r="AD27" s="304">
        <f t="shared" si="4"/>
        <v>14636.25</v>
      </c>
      <c r="AE27" s="304"/>
      <c r="AF27" s="305">
        <f t="shared" si="5"/>
        <v>19515</v>
      </c>
      <c r="AG27" s="82">
        <v>0.96</v>
      </c>
      <c r="AH27" s="264" t="s">
        <v>1016</v>
      </c>
    </row>
    <row r="28" spans="1:34" s="32" customFormat="1" ht="52.5" customHeight="1">
      <c r="A28" s="41">
        <v>17</v>
      </c>
      <c r="B28" s="64" t="s">
        <v>949</v>
      </c>
      <c r="C28" s="41"/>
      <c r="D28" s="30"/>
      <c r="E28" s="31"/>
      <c r="F28" s="31"/>
      <c r="G28" s="31"/>
      <c r="H28" s="31"/>
      <c r="I28" s="31"/>
      <c r="J28" s="31"/>
      <c r="K28" s="31"/>
      <c r="L28" s="31"/>
      <c r="M28" s="31"/>
      <c r="N28" s="31"/>
      <c r="O28" s="31"/>
      <c r="P28" s="109">
        <f t="shared" si="0"/>
        <v>32316</v>
      </c>
      <c r="Q28" s="109">
        <f t="shared" si="2"/>
        <v>32316</v>
      </c>
      <c r="R28" s="63">
        <v>7763</v>
      </c>
      <c r="S28" s="63">
        <v>6463</v>
      </c>
      <c r="T28" s="63">
        <v>18090</v>
      </c>
      <c r="U28" s="63"/>
      <c r="V28" s="63"/>
      <c r="W28" s="63"/>
      <c r="X28" s="63"/>
      <c r="Y28" s="63"/>
      <c r="Z28" s="28"/>
      <c r="AA28" s="28"/>
      <c r="AB28" s="304">
        <f t="shared" si="3"/>
        <v>16158</v>
      </c>
      <c r="AC28" s="304"/>
      <c r="AD28" s="304">
        <f t="shared" si="4"/>
        <v>24237</v>
      </c>
      <c r="AE28" s="304"/>
      <c r="AF28" s="305">
        <f t="shared" si="5"/>
        <v>32316</v>
      </c>
      <c r="AG28" s="82">
        <v>1</v>
      </c>
      <c r="AH28" s="264" t="s">
        <v>1016</v>
      </c>
    </row>
    <row r="29" spans="1:34" s="32" customFormat="1" ht="52.5" customHeight="1">
      <c r="A29" s="41">
        <v>18</v>
      </c>
      <c r="B29" s="64" t="s">
        <v>921</v>
      </c>
      <c r="C29" s="41"/>
      <c r="D29" s="30"/>
      <c r="E29" s="31"/>
      <c r="F29" s="31"/>
      <c r="G29" s="31"/>
      <c r="H29" s="31"/>
      <c r="I29" s="31"/>
      <c r="J29" s="31"/>
      <c r="K29" s="31"/>
      <c r="L29" s="31"/>
      <c r="M29" s="31"/>
      <c r="N29" s="31"/>
      <c r="O29" s="31"/>
      <c r="P29" s="109">
        <f t="shared" si="0"/>
        <v>30907</v>
      </c>
      <c r="Q29" s="109">
        <f t="shared" si="2"/>
        <v>30907</v>
      </c>
      <c r="R29" s="63">
        <v>7424</v>
      </c>
      <c r="S29" s="63">
        <v>6181</v>
      </c>
      <c r="T29" s="63">
        <v>17302</v>
      </c>
      <c r="U29" s="63"/>
      <c r="V29" s="63"/>
      <c r="W29" s="63"/>
      <c r="X29" s="63"/>
      <c r="Y29" s="63"/>
      <c r="Z29" s="28"/>
      <c r="AA29" s="28"/>
      <c r="AB29" s="304">
        <f t="shared" si="3"/>
        <v>15453.5</v>
      </c>
      <c r="AC29" s="304"/>
      <c r="AD29" s="304">
        <f t="shared" si="4"/>
        <v>23180.25</v>
      </c>
      <c r="AE29" s="304"/>
      <c r="AF29" s="305">
        <f t="shared" si="5"/>
        <v>30907</v>
      </c>
      <c r="AG29" s="82">
        <v>1</v>
      </c>
      <c r="AH29" s="264" t="s">
        <v>1020</v>
      </c>
    </row>
    <row r="30" spans="1:34" s="32" customFormat="1" ht="52.5" customHeight="1">
      <c r="A30" s="41">
        <v>19</v>
      </c>
      <c r="B30" s="64" t="s">
        <v>1011</v>
      </c>
      <c r="C30" s="41"/>
      <c r="D30" s="30"/>
      <c r="E30" s="31"/>
      <c r="F30" s="31"/>
      <c r="G30" s="31"/>
      <c r="H30" s="31"/>
      <c r="I30" s="31"/>
      <c r="J30" s="31"/>
      <c r="K30" s="31"/>
      <c r="L30" s="31"/>
      <c r="M30" s="31"/>
      <c r="N30" s="31"/>
      <c r="O30" s="31"/>
      <c r="P30" s="109">
        <f t="shared" si="0"/>
        <v>24446</v>
      </c>
      <c r="Q30" s="109">
        <f t="shared" si="2"/>
        <v>24446</v>
      </c>
      <c r="R30" s="63">
        <v>5872</v>
      </c>
      <c r="S30" s="63">
        <v>4889</v>
      </c>
      <c r="T30" s="63">
        <v>13685</v>
      </c>
      <c r="U30" s="63"/>
      <c r="V30" s="63"/>
      <c r="W30" s="63"/>
      <c r="X30" s="63"/>
      <c r="Y30" s="63"/>
      <c r="Z30" s="28"/>
      <c r="AA30" s="28"/>
      <c r="AB30" s="304">
        <f t="shared" si="3"/>
        <v>12223</v>
      </c>
      <c r="AC30" s="304"/>
      <c r="AD30" s="304">
        <f t="shared" si="4"/>
        <v>18334.5</v>
      </c>
      <c r="AE30" s="304"/>
      <c r="AF30" s="305">
        <f t="shared" si="5"/>
        <v>24446</v>
      </c>
      <c r="AG30" s="82"/>
      <c r="AH30" s="264" t="s">
        <v>1020</v>
      </c>
    </row>
    <row r="31" spans="1:34" s="32" customFormat="1" ht="52.5" customHeight="1">
      <c r="A31" s="41">
        <v>20</v>
      </c>
      <c r="B31" s="64" t="s">
        <v>966</v>
      </c>
      <c r="C31" s="41"/>
      <c r="D31" s="30"/>
      <c r="E31" s="31"/>
      <c r="F31" s="31"/>
      <c r="G31" s="31"/>
      <c r="H31" s="31"/>
      <c r="I31" s="31"/>
      <c r="J31" s="31"/>
      <c r="K31" s="31"/>
      <c r="L31" s="31"/>
      <c r="M31" s="31"/>
      <c r="N31" s="31"/>
      <c r="O31" s="31"/>
      <c r="P31" s="109">
        <f t="shared" si="0"/>
        <v>18891</v>
      </c>
      <c r="Q31" s="109">
        <f t="shared" si="2"/>
        <v>18891</v>
      </c>
      <c r="R31" s="63">
        <v>4538</v>
      </c>
      <c r="S31" s="63">
        <v>3778</v>
      </c>
      <c r="T31" s="63">
        <v>10575</v>
      </c>
      <c r="U31" s="63"/>
      <c r="V31" s="63"/>
      <c r="W31" s="63"/>
      <c r="X31" s="63"/>
      <c r="Y31" s="63"/>
      <c r="Z31" s="28"/>
      <c r="AA31" s="28"/>
      <c r="AB31" s="304">
        <f t="shared" si="3"/>
        <v>9445.5</v>
      </c>
      <c r="AC31" s="304"/>
      <c r="AD31" s="304">
        <f t="shared" si="4"/>
        <v>14168.25</v>
      </c>
      <c r="AE31" s="304"/>
      <c r="AF31" s="305">
        <f t="shared" si="5"/>
        <v>18891</v>
      </c>
      <c r="AG31" s="82"/>
      <c r="AH31" s="264" t="s">
        <v>1020</v>
      </c>
    </row>
    <row r="32" spans="1:34" s="32" customFormat="1" ht="52.5" customHeight="1">
      <c r="A32" s="41">
        <v>21</v>
      </c>
      <c r="B32" s="64" t="s">
        <v>967</v>
      </c>
      <c r="C32" s="41"/>
      <c r="D32" s="30"/>
      <c r="E32" s="31"/>
      <c r="F32" s="31"/>
      <c r="G32" s="31"/>
      <c r="H32" s="31"/>
      <c r="I32" s="31"/>
      <c r="J32" s="31"/>
      <c r="K32" s="31"/>
      <c r="L32" s="31"/>
      <c r="M32" s="31"/>
      <c r="N32" s="31"/>
      <c r="O32" s="31"/>
      <c r="P32" s="109">
        <f t="shared" si="0"/>
        <v>22074</v>
      </c>
      <c r="Q32" s="109">
        <f t="shared" si="2"/>
        <v>22074</v>
      </c>
      <c r="R32" s="63">
        <v>5303</v>
      </c>
      <c r="S32" s="63">
        <v>4414</v>
      </c>
      <c r="T32" s="63">
        <v>12357</v>
      </c>
      <c r="U32" s="63"/>
      <c r="V32" s="63"/>
      <c r="W32" s="63"/>
      <c r="X32" s="63"/>
      <c r="Y32" s="63"/>
      <c r="Z32" s="28"/>
      <c r="AA32" s="28"/>
      <c r="AB32" s="304">
        <f t="shared" si="3"/>
        <v>11037</v>
      </c>
      <c r="AC32" s="304"/>
      <c r="AD32" s="304">
        <f t="shared" si="4"/>
        <v>16555.5</v>
      </c>
      <c r="AE32" s="304"/>
      <c r="AF32" s="305">
        <f t="shared" si="5"/>
        <v>22074</v>
      </c>
      <c r="AG32" s="82">
        <v>0.96</v>
      </c>
      <c r="AH32" s="264" t="s">
        <v>1020</v>
      </c>
    </row>
    <row r="33" spans="1:34" s="32" customFormat="1" ht="52.5" customHeight="1">
      <c r="A33" s="41">
        <v>22</v>
      </c>
      <c r="B33" s="64" t="s">
        <v>947</v>
      </c>
      <c r="C33" s="41"/>
      <c r="D33" s="30"/>
      <c r="E33" s="31"/>
      <c r="F33" s="31"/>
      <c r="G33" s="31"/>
      <c r="H33" s="31"/>
      <c r="I33" s="31"/>
      <c r="J33" s="31"/>
      <c r="K33" s="31"/>
      <c r="L33" s="31"/>
      <c r="M33" s="31"/>
      <c r="N33" s="31"/>
      <c r="O33" s="31"/>
      <c r="P33" s="109">
        <f t="shared" si="0"/>
        <v>23333</v>
      </c>
      <c r="Q33" s="109">
        <f t="shared" si="2"/>
        <v>23333</v>
      </c>
      <c r="R33" s="63">
        <v>5605</v>
      </c>
      <c r="S33" s="63">
        <v>4666</v>
      </c>
      <c r="T33" s="63">
        <v>13062</v>
      </c>
      <c r="U33" s="63"/>
      <c r="V33" s="63"/>
      <c r="W33" s="63"/>
      <c r="X33" s="63"/>
      <c r="Y33" s="63"/>
      <c r="Z33" s="28"/>
      <c r="AA33" s="28"/>
      <c r="AB33" s="304">
        <f t="shared" si="3"/>
        <v>11666.5</v>
      </c>
      <c r="AC33" s="304"/>
      <c r="AD33" s="304">
        <f t="shared" si="4"/>
        <v>17499.75</v>
      </c>
      <c r="AE33" s="304"/>
      <c r="AF33" s="305">
        <f t="shared" si="5"/>
        <v>23333</v>
      </c>
      <c r="AG33" s="82">
        <v>1</v>
      </c>
      <c r="AH33" s="264" t="s">
        <v>1020</v>
      </c>
    </row>
    <row r="34" spans="1:34" s="32" customFormat="1" ht="52.5" customHeight="1">
      <c r="A34" s="41">
        <v>23</v>
      </c>
      <c r="B34" s="62" t="s">
        <v>968</v>
      </c>
      <c r="C34" s="41"/>
      <c r="D34" s="30"/>
      <c r="E34" s="31"/>
      <c r="F34" s="31"/>
      <c r="G34" s="31"/>
      <c r="H34" s="31"/>
      <c r="I34" s="31"/>
      <c r="J34" s="31"/>
      <c r="K34" s="31"/>
      <c r="L34" s="31"/>
      <c r="M34" s="31"/>
      <c r="N34" s="31"/>
      <c r="O34" s="31"/>
      <c r="P34" s="109">
        <f t="shared" si="0"/>
        <v>52217</v>
      </c>
      <c r="Q34" s="109">
        <f t="shared" si="2"/>
        <v>52217</v>
      </c>
      <c r="R34" s="63">
        <v>12543</v>
      </c>
      <c r="S34" s="63">
        <v>10443</v>
      </c>
      <c r="T34" s="63">
        <v>29231</v>
      </c>
      <c r="U34" s="63"/>
      <c r="V34" s="63"/>
      <c r="W34" s="63"/>
      <c r="X34" s="63"/>
      <c r="Y34" s="63"/>
      <c r="Z34" s="28"/>
      <c r="AA34" s="28"/>
      <c r="AB34" s="304">
        <f t="shared" si="3"/>
        <v>26108.5</v>
      </c>
      <c r="AC34" s="304"/>
      <c r="AD34" s="304">
        <f t="shared" si="4"/>
        <v>39162.75</v>
      </c>
      <c r="AE34" s="304"/>
      <c r="AF34" s="305">
        <f t="shared" si="5"/>
        <v>52217</v>
      </c>
      <c r="AG34" s="82"/>
      <c r="AH34" s="264" t="s">
        <v>1019</v>
      </c>
    </row>
    <row r="35" spans="1:34" s="32" customFormat="1" ht="52.5" customHeight="1">
      <c r="A35" s="41">
        <v>24</v>
      </c>
      <c r="B35" s="62" t="s">
        <v>969</v>
      </c>
      <c r="C35" s="41"/>
      <c r="D35" s="30"/>
      <c r="E35" s="31"/>
      <c r="F35" s="31"/>
      <c r="G35" s="31"/>
      <c r="H35" s="31"/>
      <c r="I35" s="31"/>
      <c r="J35" s="31"/>
      <c r="K35" s="31"/>
      <c r="L35" s="31"/>
      <c r="M35" s="31"/>
      <c r="N35" s="31"/>
      <c r="O35" s="31"/>
      <c r="P35" s="109">
        <f t="shared" si="0"/>
        <v>42654</v>
      </c>
      <c r="Q35" s="109">
        <f t="shared" si="2"/>
        <v>42654</v>
      </c>
      <c r="R35" s="63">
        <v>10246</v>
      </c>
      <c r="S35" s="63">
        <v>8530</v>
      </c>
      <c r="T35" s="63">
        <v>23878</v>
      </c>
      <c r="U35" s="63"/>
      <c r="V35" s="63"/>
      <c r="W35" s="63"/>
      <c r="X35" s="63"/>
      <c r="Y35" s="63"/>
      <c r="Z35" s="28"/>
      <c r="AA35" s="28"/>
      <c r="AB35" s="304">
        <f t="shared" si="3"/>
        <v>21327</v>
      </c>
      <c r="AC35" s="304"/>
      <c r="AD35" s="304">
        <f t="shared" si="4"/>
        <v>31990.5</v>
      </c>
      <c r="AE35" s="304"/>
      <c r="AF35" s="305">
        <f t="shared" si="5"/>
        <v>42654</v>
      </c>
      <c r="AG35" s="82"/>
      <c r="AH35" s="264" t="s">
        <v>1019</v>
      </c>
    </row>
    <row r="36" spans="1:34" s="32" customFormat="1" ht="52.5" customHeight="1">
      <c r="A36" s="41">
        <v>25</v>
      </c>
      <c r="B36" s="62" t="s">
        <v>607</v>
      </c>
      <c r="C36" s="41"/>
      <c r="D36" s="30"/>
      <c r="E36" s="31"/>
      <c r="F36" s="31"/>
      <c r="G36" s="31"/>
      <c r="H36" s="31"/>
      <c r="I36" s="31"/>
      <c r="J36" s="31"/>
      <c r="K36" s="31"/>
      <c r="L36" s="31"/>
      <c r="M36" s="31"/>
      <c r="N36" s="31"/>
      <c r="O36" s="31"/>
      <c r="P36" s="109">
        <f t="shared" si="0"/>
        <v>42510</v>
      </c>
      <c r="Q36" s="109">
        <f t="shared" si="2"/>
        <v>42510</v>
      </c>
      <c r="R36" s="63">
        <v>10212</v>
      </c>
      <c r="S36" s="63">
        <v>8501</v>
      </c>
      <c r="T36" s="63">
        <v>23797</v>
      </c>
      <c r="U36" s="63"/>
      <c r="V36" s="63"/>
      <c r="W36" s="63"/>
      <c r="X36" s="63"/>
      <c r="Y36" s="63"/>
      <c r="Z36" s="28"/>
      <c r="AA36" s="28"/>
      <c r="AB36" s="304">
        <f t="shared" si="3"/>
        <v>21255</v>
      </c>
      <c r="AC36" s="304"/>
      <c r="AD36" s="304">
        <f t="shared" si="4"/>
        <v>31882.5</v>
      </c>
      <c r="AE36" s="304"/>
      <c r="AF36" s="305">
        <f t="shared" si="5"/>
        <v>42510</v>
      </c>
      <c r="AG36" s="82"/>
      <c r="AH36" s="264" t="s">
        <v>1019</v>
      </c>
    </row>
    <row r="37" spans="1:34" s="32" customFormat="1" ht="52.5" customHeight="1">
      <c r="A37" s="41">
        <v>26</v>
      </c>
      <c r="B37" s="62" t="s">
        <v>602</v>
      </c>
      <c r="C37" s="41"/>
      <c r="D37" s="30"/>
      <c r="E37" s="31"/>
      <c r="F37" s="31"/>
      <c r="G37" s="31"/>
      <c r="H37" s="31"/>
      <c r="I37" s="31"/>
      <c r="J37" s="31"/>
      <c r="K37" s="31"/>
      <c r="L37" s="31"/>
      <c r="M37" s="31"/>
      <c r="N37" s="31"/>
      <c r="O37" s="31"/>
      <c r="P37" s="109">
        <f t="shared" si="0"/>
        <v>23050</v>
      </c>
      <c r="Q37" s="109">
        <f t="shared" si="2"/>
        <v>23050</v>
      </c>
      <c r="R37" s="63">
        <v>5537</v>
      </c>
      <c r="S37" s="63">
        <v>4610</v>
      </c>
      <c r="T37" s="63">
        <v>12903</v>
      </c>
      <c r="U37" s="63"/>
      <c r="V37" s="63"/>
      <c r="W37" s="63"/>
      <c r="X37" s="63"/>
      <c r="Y37" s="63"/>
      <c r="Z37" s="28"/>
      <c r="AA37" s="28"/>
      <c r="AB37" s="304">
        <f t="shared" si="3"/>
        <v>11525</v>
      </c>
      <c r="AC37" s="304"/>
      <c r="AD37" s="304">
        <f t="shared" si="4"/>
        <v>17287.5</v>
      </c>
      <c r="AE37" s="304"/>
      <c r="AF37" s="305">
        <f t="shared" si="5"/>
        <v>23050</v>
      </c>
      <c r="AG37" s="82"/>
      <c r="AH37" s="264" t="s">
        <v>1019</v>
      </c>
    </row>
    <row r="38" spans="1:34" s="32" customFormat="1" ht="52.5" customHeight="1">
      <c r="A38" s="41">
        <v>27</v>
      </c>
      <c r="B38" s="62" t="s">
        <v>102</v>
      </c>
      <c r="C38" s="41"/>
      <c r="D38" s="30"/>
      <c r="E38" s="31"/>
      <c r="F38" s="31"/>
      <c r="G38" s="31"/>
      <c r="H38" s="31"/>
      <c r="I38" s="31"/>
      <c r="J38" s="31"/>
      <c r="K38" s="31"/>
      <c r="L38" s="31"/>
      <c r="M38" s="31"/>
      <c r="N38" s="31"/>
      <c r="O38" s="31"/>
      <c r="P38" s="109">
        <f t="shared" si="0"/>
        <v>18836</v>
      </c>
      <c r="Q38" s="109">
        <f t="shared" si="2"/>
        <v>18836</v>
      </c>
      <c r="R38" s="63">
        <v>4525</v>
      </c>
      <c r="S38" s="63">
        <v>3767</v>
      </c>
      <c r="T38" s="63">
        <v>10544</v>
      </c>
      <c r="U38" s="63"/>
      <c r="V38" s="63"/>
      <c r="W38" s="63"/>
      <c r="X38" s="63"/>
      <c r="Y38" s="63"/>
      <c r="Z38" s="28"/>
      <c r="AA38" s="28"/>
      <c r="AB38" s="304">
        <f t="shared" si="3"/>
        <v>9418</v>
      </c>
      <c r="AC38" s="304"/>
      <c r="AD38" s="304">
        <f t="shared" si="4"/>
        <v>14127</v>
      </c>
      <c r="AE38" s="304"/>
      <c r="AF38" s="305">
        <f t="shared" si="5"/>
        <v>18836</v>
      </c>
      <c r="AG38" s="82"/>
      <c r="AH38" s="264" t="s">
        <v>1019</v>
      </c>
    </row>
    <row r="39" spans="1:34" s="32" customFormat="1" ht="52.5" customHeight="1">
      <c r="A39" s="41">
        <v>28</v>
      </c>
      <c r="B39" s="267" t="s">
        <v>970</v>
      </c>
      <c r="C39" s="41"/>
      <c r="D39" s="30"/>
      <c r="E39" s="31"/>
      <c r="F39" s="31"/>
      <c r="G39" s="31"/>
      <c r="H39" s="31"/>
      <c r="I39" s="31"/>
      <c r="J39" s="31"/>
      <c r="K39" s="31"/>
      <c r="L39" s="31"/>
      <c r="M39" s="31"/>
      <c r="N39" s="31"/>
      <c r="O39" s="31"/>
      <c r="P39" s="109">
        <f t="shared" si="0"/>
        <v>25459</v>
      </c>
      <c r="Q39" s="109">
        <f t="shared" si="2"/>
        <v>25459</v>
      </c>
      <c r="R39" s="63">
        <v>6116</v>
      </c>
      <c r="S39" s="63">
        <v>5091</v>
      </c>
      <c r="T39" s="63">
        <v>14252</v>
      </c>
      <c r="U39" s="63"/>
      <c r="V39" s="63"/>
      <c r="W39" s="63"/>
      <c r="X39" s="63"/>
      <c r="Y39" s="63"/>
      <c r="Z39" s="28"/>
      <c r="AA39" s="28"/>
      <c r="AB39" s="304">
        <f t="shared" si="3"/>
        <v>12729.5</v>
      </c>
      <c r="AC39" s="304"/>
      <c r="AD39" s="304">
        <f t="shared" si="4"/>
        <v>19094.25</v>
      </c>
      <c r="AE39" s="304"/>
      <c r="AF39" s="305">
        <f t="shared" si="5"/>
        <v>25459</v>
      </c>
      <c r="AG39" s="82">
        <v>1</v>
      </c>
      <c r="AH39" s="264" t="s">
        <v>1021</v>
      </c>
    </row>
    <row r="40" spans="1:34" s="32" customFormat="1" ht="52.5" customHeight="1">
      <c r="A40" s="41">
        <v>29</v>
      </c>
      <c r="B40" s="266" t="s">
        <v>990</v>
      </c>
      <c r="C40" s="41"/>
      <c r="D40" s="30"/>
      <c r="E40" s="31"/>
      <c r="F40" s="31"/>
      <c r="G40" s="31"/>
      <c r="H40" s="31"/>
      <c r="I40" s="31"/>
      <c r="J40" s="31"/>
      <c r="K40" s="31"/>
      <c r="L40" s="31"/>
      <c r="M40" s="31"/>
      <c r="N40" s="31"/>
      <c r="O40" s="31"/>
      <c r="P40" s="109">
        <f t="shared" si="0"/>
        <v>26207</v>
      </c>
      <c r="Q40" s="109">
        <f t="shared" si="2"/>
        <v>26207</v>
      </c>
      <c r="R40" s="63">
        <v>6295</v>
      </c>
      <c r="S40" s="63">
        <v>5241</v>
      </c>
      <c r="T40" s="63">
        <v>14671</v>
      </c>
      <c r="U40" s="63"/>
      <c r="V40" s="63"/>
      <c r="W40" s="63"/>
      <c r="X40" s="63"/>
      <c r="Y40" s="63"/>
      <c r="Z40" s="28"/>
      <c r="AA40" s="28"/>
      <c r="AB40" s="304">
        <f t="shared" si="3"/>
        <v>13103.5</v>
      </c>
      <c r="AC40" s="304"/>
      <c r="AD40" s="304">
        <f t="shared" si="4"/>
        <v>19655.25</v>
      </c>
      <c r="AE40" s="304"/>
      <c r="AF40" s="305">
        <f t="shared" si="5"/>
        <v>26207</v>
      </c>
      <c r="AG40" s="82">
        <v>1</v>
      </c>
      <c r="AH40" s="264" t="s">
        <v>1021</v>
      </c>
    </row>
    <row r="41" spans="1:34" s="32" customFormat="1" ht="52.5" customHeight="1">
      <c r="A41" s="41">
        <v>30</v>
      </c>
      <c r="B41" s="266" t="s">
        <v>934</v>
      </c>
      <c r="C41" s="41"/>
      <c r="D41" s="30"/>
      <c r="E41" s="31"/>
      <c r="F41" s="31"/>
      <c r="G41" s="31"/>
      <c r="H41" s="31"/>
      <c r="I41" s="31"/>
      <c r="J41" s="31"/>
      <c r="K41" s="31"/>
      <c r="L41" s="31"/>
      <c r="M41" s="31"/>
      <c r="N41" s="31"/>
      <c r="O41" s="31"/>
      <c r="P41" s="109">
        <f t="shared" si="0"/>
        <v>31256</v>
      </c>
      <c r="Q41" s="109">
        <f t="shared" si="2"/>
        <v>31256</v>
      </c>
      <c r="R41" s="63">
        <v>7508</v>
      </c>
      <c r="S41" s="63">
        <v>6251</v>
      </c>
      <c r="T41" s="63">
        <v>17497</v>
      </c>
      <c r="U41" s="63"/>
      <c r="V41" s="63"/>
      <c r="W41" s="63"/>
      <c r="X41" s="63"/>
      <c r="Y41" s="63"/>
      <c r="Z41" s="28"/>
      <c r="AA41" s="28"/>
      <c r="AB41" s="304">
        <f t="shared" si="3"/>
        <v>15628</v>
      </c>
      <c r="AC41" s="304"/>
      <c r="AD41" s="304">
        <f t="shared" si="4"/>
        <v>23442</v>
      </c>
      <c r="AE41" s="304"/>
      <c r="AF41" s="305">
        <f t="shared" si="5"/>
        <v>31256</v>
      </c>
      <c r="AG41" s="82">
        <v>1</v>
      </c>
      <c r="AH41" s="264" t="s">
        <v>1021</v>
      </c>
    </row>
    <row r="42" spans="1:34" s="32" customFormat="1" ht="52.5" customHeight="1">
      <c r="A42" s="41">
        <v>31</v>
      </c>
      <c r="B42" s="62" t="s">
        <v>971</v>
      </c>
      <c r="C42" s="41"/>
      <c r="D42" s="30"/>
      <c r="E42" s="31"/>
      <c r="F42" s="31"/>
      <c r="G42" s="31"/>
      <c r="H42" s="31"/>
      <c r="I42" s="31"/>
      <c r="J42" s="31"/>
      <c r="K42" s="31"/>
      <c r="L42" s="31"/>
      <c r="M42" s="31"/>
      <c r="N42" s="31"/>
      <c r="O42" s="31"/>
      <c r="P42" s="109">
        <f t="shared" si="0"/>
        <v>18745</v>
      </c>
      <c r="Q42" s="109">
        <f t="shared" si="2"/>
        <v>18745</v>
      </c>
      <c r="R42" s="63">
        <v>4503</v>
      </c>
      <c r="S42" s="63">
        <v>3749</v>
      </c>
      <c r="T42" s="63">
        <v>10493</v>
      </c>
      <c r="U42" s="63"/>
      <c r="V42" s="63"/>
      <c r="W42" s="63"/>
      <c r="X42" s="63"/>
      <c r="Y42" s="63"/>
      <c r="Z42" s="28"/>
      <c r="AA42" s="28"/>
      <c r="AB42" s="304">
        <f t="shared" si="3"/>
        <v>9372.5</v>
      </c>
      <c r="AC42" s="304"/>
      <c r="AD42" s="304">
        <f t="shared" si="4"/>
        <v>14058.75</v>
      </c>
      <c r="AE42" s="304"/>
      <c r="AF42" s="305">
        <f t="shared" si="5"/>
        <v>18745</v>
      </c>
      <c r="AG42" s="82"/>
      <c r="AH42" s="264" t="s">
        <v>1021</v>
      </c>
    </row>
    <row r="43" spans="1:34" s="32" customFormat="1" ht="52.5" customHeight="1">
      <c r="A43" s="41">
        <v>32</v>
      </c>
      <c r="B43" s="62" t="s">
        <v>926</v>
      </c>
      <c r="C43" s="41"/>
      <c r="D43" s="30"/>
      <c r="E43" s="31"/>
      <c r="F43" s="31"/>
      <c r="G43" s="31"/>
      <c r="H43" s="31"/>
      <c r="I43" s="31"/>
      <c r="J43" s="31"/>
      <c r="K43" s="31"/>
      <c r="L43" s="31"/>
      <c r="M43" s="31"/>
      <c r="N43" s="31"/>
      <c r="O43" s="31"/>
      <c r="P43" s="109">
        <f t="shared" ref="P43:P74" si="6">Q43+V43</f>
        <v>18698</v>
      </c>
      <c r="Q43" s="109">
        <f t="shared" si="2"/>
        <v>18698</v>
      </c>
      <c r="R43" s="63">
        <v>4492</v>
      </c>
      <c r="S43" s="63">
        <v>3739</v>
      </c>
      <c r="T43" s="63">
        <v>10467</v>
      </c>
      <c r="U43" s="63"/>
      <c r="V43" s="63"/>
      <c r="W43" s="63"/>
      <c r="X43" s="63"/>
      <c r="Y43" s="63"/>
      <c r="Z43" s="28"/>
      <c r="AA43" s="28"/>
      <c r="AB43" s="304">
        <f t="shared" si="3"/>
        <v>9349</v>
      </c>
      <c r="AC43" s="304"/>
      <c r="AD43" s="304">
        <f t="shared" si="4"/>
        <v>14023.5</v>
      </c>
      <c r="AE43" s="304"/>
      <c r="AF43" s="305">
        <f t="shared" si="5"/>
        <v>18698</v>
      </c>
      <c r="AG43" s="82"/>
      <c r="AH43" s="264" t="s">
        <v>1021</v>
      </c>
    </row>
    <row r="44" spans="1:34" s="32" customFormat="1" ht="46.5" customHeight="1">
      <c r="A44" s="41">
        <v>33</v>
      </c>
      <c r="B44" s="62" t="s">
        <v>914</v>
      </c>
      <c r="C44" s="41"/>
      <c r="D44" s="30"/>
      <c r="E44" s="31"/>
      <c r="F44" s="31"/>
      <c r="G44" s="31"/>
      <c r="H44" s="31"/>
      <c r="I44" s="31"/>
      <c r="J44" s="31"/>
      <c r="K44" s="31"/>
      <c r="L44" s="31"/>
      <c r="M44" s="31"/>
      <c r="N44" s="31"/>
      <c r="O44" s="31"/>
      <c r="P44" s="109">
        <f t="shared" si="6"/>
        <v>31216</v>
      </c>
      <c r="Q44" s="109">
        <f t="shared" ref="Q44:Q75" si="7">SUM(R44:U44)</f>
        <v>31216</v>
      </c>
      <c r="R44" s="63">
        <v>7499</v>
      </c>
      <c r="S44" s="63">
        <v>6243</v>
      </c>
      <c r="T44" s="63">
        <v>17474</v>
      </c>
      <c r="U44" s="63"/>
      <c r="V44" s="63"/>
      <c r="W44" s="63"/>
      <c r="X44" s="63"/>
      <c r="Y44" s="63"/>
      <c r="Z44" s="28"/>
      <c r="AA44" s="28"/>
      <c r="AB44" s="304">
        <f t="shared" si="3"/>
        <v>15608</v>
      </c>
      <c r="AC44" s="304"/>
      <c r="AD44" s="304">
        <f t="shared" si="4"/>
        <v>23412</v>
      </c>
      <c r="AE44" s="304"/>
      <c r="AF44" s="305">
        <f t="shared" si="5"/>
        <v>31216</v>
      </c>
      <c r="AG44" s="82">
        <v>1</v>
      </c>
      <c r="AH44" s="264" t="s">
        <v>1035</v>
      </c>
    </row>
    <row r="45" spans="1:34" s="32" customFormat="1" ht="52.5" customHeight="1">
      <c r="A45" s="41">
        <v>34</v>
      </c>
      <c r="B45" s="268" t="s">
        <v>972</v>
      </c>
      <c r="C45" s="41"/>
      <c r="D45" s="30"/>
      <c r="E45" s="31"/>
      <c r="F45" s="31"/>
      <c r="G45" s="31"/>
      <c r="H45" s="31"/>
      <c r="I45" s="31"/>
      <c r="J45" s="31"/>
      <c r="K45" s="31"/>
      <c r="L45" s="31"/>
      <c r="M45" s="31"/>
      <c r="N45" s="31"/>
      <c r="O45" s="31"/>
      <c r="P45" s="109">
        <f t="shared" si="6"/>
        <v>41970</v>
      </c>
      <c r="Q45" s="109">
        <f t="shared" si="7"/>
        <v>41970</v>
      </c>
      <c r="R45" s="63">
        <v>10082</v>
      </c>
      <c r="S45" s="63">
        <v>8393</v>
      </c>
      <c r="T45" s="63">
        <v>23495</v>
      </c>
      <c r="U45" s="63"/>
      <c r="V45" s="63"/>
      <c r="W45" s="63"/>
      <c r="X45" s="63"/>
      <c r="Y45" s="63"/>
      <c r="Z45" s="28"/>
      <c r="AA45" s="28"/>
      <c r="AB45" s="304">
        <f t="shared" si="3"/>
        <v>20985</v>
      </c>
      <c r="AC45" s="304"/>
      <c r="AD45" s="304">
        <f t="shared" si="4"/>
        <v>31477.5</v>
      </c>
      <c r="AE45" s="304"/>
      <c r="AF45" s="305">
        <f t="shared" si="5"/>
        <v>41970</v>
      </c>
      <c r="AG45" s="82"/>
      <c r="AH45" s="264" t="s">
        <v>1035</v>
      </c>
    </row>
    <row r="46" spans="1:34" s="32" customFormat="1" ht="52.5" customHeight="1">
      <c r="A46" s="41">
        <v>35</v>
      </c>
      <c r="B46" s="268" t="s">
        <v>973</v>
      </c>
      <c r="C46" s="41"/>
      <c r="D46" s="30"/>
      <c r="E46" s="31"/>
      <c r="F46" s="31"/>
      <c r="G46" s="31"/>
      <c r="H46" s="31"/>
      <c r="I46" s="31"/>
      <c r="J46" s="31"/>
      <c r="K46" s="31"/>
      <c r="L46" s="31"/>
      <c r="M46" s="31"/>
      <c r="N46" s="31"/>
      <c r="O46" s="31"/>
      <c r="P46" s="109">
        <f t="shared" si="6"/>
        <v>23398</v>
      </c>
      <c r="Q46" s="109">
        <f t="shared" si="7"/>
        <v>23398</v>
      </c>
      <c r="R46" s="63">
        <v>5621</v>
      </c>
      <c r="S46" s="63">
        <v>4679</v>
      </c>
      <c r="T46" s="63">
        <v>13098</v>
      </c>
      <c r="U46" s="63"/>
      <c r="V46" s="63"/>
      <c r="W46" s="63"/>
      <c r="X46" s="63"/>
      <c r="Y46" s="63"/>
      <c r="Z46" s="28"/>
      <c r="AA46" s="28"/>
      <c r="AB46" s="304">
        <f t="shared" si="3"/>
        <v>11699</v>
      </c>
      <c r="AC46" s="304"/>
      <c r="AD46" s="304">
        <f t="shared" si="4"/>
        <v>17548.5</v>
      </c>
      <c r="AE46" s="304"/>
      <c r="AF46" s="305">
        <f t="shared" si="5"/>
        <v>23398</v>
      </c>
      <c r="AG46" s="82"/>
      <c r="AH46" s="264" t="s">
        <v>1035</v>
      </c>
    </row>
    <row r="47" spans="1:34" s="32" customFormat="1" ht="52.5" customHeight="1">
      <c r="A47" s="41">
        <v>36</v>
      </c>
      <c r="B47" s="267" t="s">
        <v>974</v>
      </c>
      <c r="C47" s="41"/>
      <c r="D47" s="30"/>
      <c r="E47" s="31"/>
      <c r="F47" s="31"/>
      <c r="G47" s="31"/>
      <c r="H47" s="31"/>
      <c r="I47" s="31"/>
      <c r="J47" s="31"/>
      <c r="K47" s="31"/>
      <c r="L47" s="31"/>
      <c r="M47" s="31"/>
      <c r="N47" s="31"/>
      <c r="O47" s="31"/>
      <c r="P47" s="109">
        <f t="shared" si="6"/>
        <v>28735</v>
      </c>
      <c r="Q47" s="109">
        <f t="shared" si="7"/>
        <v>28735</v>
      </c>
      <c r="R47" s="63">
        <v>6902</v>
      </c>
      <c r="S47" s="63">
        <v>5747</v>
      </c>
      <c r="T47" s="63">
        <v>16086</v>
      </c>
      <c r="U47" s="63"/>
      <c r="V47" s="63"/>
      <c r="W47" s="63"/>
      <c r="X47" s="63"/>
      <c r="Y47" s="63"/>
      <c r="Z47" s="28"/>
      <c r="AA47" s="28"/>
      <c r="AB47" s="304">
        <f t="shared" si="3"/>
        <v>14367.5</v>
      </c>
      <c r="AC47" s="304"/>
      <c r="AD47" s="304">
        <f t="shared" si="4"/>
        <v>21551.25</v>
      </c>
      <c r="AE47" s="304"/>
      <c r="AF47" s="305">
        <f t="shared" si="5"/>
        <v>28735</v>
      </c>
      <c r="AG47" s="82">
        <v>1</v>
      </c>
      <c r="AH47" s="264" t="s">
        <v>1035</v>
      </c>
    </row>
    <row r="48" spans="1:34" s="32" customFormat="1" ht="52.5" customHeight="1">
      <c r="A48" s="41">
        <v>37</v>
      </c>
      <c r="B48" s="267" t="s">
        <v>932</v>
      </c>
      <c r="C48" s="41"/>
      <c r="D48" s="30"/>
      <c r="E48" s="31"/>
      <c r="F48" s="31"/>
      <c r="G48" s="31"/>
      <c r="H48" s="31"/>
      <c r="I48" s="31"/>
      <c r="J48" s="31"/>
      <c r="K48" s="31"/>
      <c r="L48" s="31"/>
      <c r="M48" s="31"/>
      <c r="N48" s="31"/>
      <c r="O48" s="31"/>
      <c r="P48" s="109">
        <f t="shared" si="6"/>
        <v>19466</v>
      </c>
      <c r="Q48" s="109">
        <f t="shared" si="7"/>
        <v>19466</v>
      </c>
      <c r="R48" s="63">
        <v>4676</v>
      </c>
      <c r="S48" s="63">
        <v>3893</v>
      </c>
      <c r="T48" s="63">
        <v>10897</v>
      </c>
      <c r="U48" s="63"/>
      <c r="V48" s="63"/>
      <c r="W48" s="63"/>
      <c r="X48" s="63"/>
      <c r="Y48" s="63"/>
      <c r="Z48" s="28"/>
      <c r="AA48" s="28"/>
      <c r="AB48" s="304">
        <f t="shared" si="3"/>
        <v>9733</v>
      </c>
      <c r="AC48" s="304"/>
      <c r="AD48" s="304">
        <f t="shared" si="4"/>
        <v>14599.5</v>
      </c>
      <c r="AE48" s="304"/>
      <c r="AF48" s="305">
        <f t="shared" si="5"/>
        <v>19466</v>
      </c>
      <c r="AG48" s="82">
        <v>1</v>
      </c>
      <c r="AH48" s="264" t="s">
        <v>1035</v>
      </c>
    </row>
    <row r="49" spans="1:35" s="32" customFormat="1" ht="52.5" customHeight="1">
      <c r="A49" s="41">
        <v>38</v>
      </c>
      <c r="B49" s="64" t="s">
        <v>975</v>
      </c>
      <c r="C49" s="41"/>
      <c r="D49" s="30"/>
      <c r="E49" s="31"/>
      <c r="F49" s="31"/>
      <c r="G49" s="31"/>
      <c r="H49" s="31"/>
      <c r="I49" s="31"/>
      <c r="J49" s="31"/>
      <c r="K49" s="31"/>
      <c r="L49" s="31"/>
      <c r="M49" s="31"/>
      <c r="N49" s="31"/>
      <c r="O49" s="31"/>
      <c r="P49" s="109">
        <f t="shared" si="6"/>
        <v>59894</v>
      </c>
      <c r="Q49" s="109">
        <f t="shared" si="7"/>
        <v>59894</v>
      </c>
      <c r="R49" s="63">
        <v>14388</v>
      </c>
      <c r="S49" s="63">
        <v>11978</v>
      </c>
      <c r="T49" s="63">
        <v>33528</v>
      </c>
      <c r="U49" s="63"/>
      <c r="V49" s="63"/>
      <c r="W49" s="63"/>
      <c r="X49" s="63"/>
      <c r="Y49" s="63"/>
      <c r="Z49" s="28"/>
      <c r="AA49" s="28"/>
      <c r="AB49" s="304">
        <f t="shared" si="3"/>
        <v>29947</v>
      </c>
      <c r="AC49" s="304"/>
      <c r="AD49" s="304">
        <f t="shared" si="4"/>
        <v>44920.5</v>
      </c>
      <c r="AE49" s="304"/>
      <c r="AF49" s="305">
        <f t="shared" si="5"/>
        <v>59894</v>
      </c>
      <c r="AG49" s="82"/>
      <c r="AH49" s="264" t="s">
        <v>1036</v>
      </c>
    </row>
    <row r="50" spans="1:35" s="32" customFormat="1" ht="52.5" customHeight="1">
      <c r="A50" s="41">
        <v>39</v>
      </c>
      <c r="B50" s="269" t="s">
        <v>976</v>
      </c>
      <c r="C50" s="41"/>
      <c r="D50" s="30"/>
      <c r="E50" s="31"/>
      <c r="F50" s="31"/>
      <c r="G50" s="31"/>
      <c r="H50" s="31"/>
      <c r="I50" s="31"/>
      <c r="J50" s="31"/>
      <c r="K50" s="31"/>
      <c r="L50" s="31"/>
      <c r="M50" s="31"/>
      <c r="N50" s="31"/>
      <c r="O50" s="31"/>
      <c r="P50" s="109">
        <f t="shared" si="6"/>
        <v>35300</v>
      </c>
      <c r="Q50" s="109">
        <f t="shared" si="7"/>
        <v>35300</v>
      </c>
      <c r="R50" s="63">
        <v>8479</v>
      </c>
      <c r="S50" s="63">
        <v>7060</v>
      </c>
      <c r="T50" s="63">
        <v>19761</v>
      </c>
      <c r="U50" s="63"/>
      <c r="V50" s="63"/>
      <c r="W50" s="63"/>
      <c r="X50" s="63"/>
      <c r="Y50" s="63"/>
      <c r="Z50" s="28"/>
      <c r="AA50" s="28"/>
      <c r="AB50" s="304">
        <f t="shared" si="3"/>
        <v>17650</v>
      </c>
      <c r="AC50" s="304"/>
      <c r="AD50" s="304">
        <f t="shared" si="4"/>
        <v>26475</v>
      </c>
      <c r="AE50" s="304"/>
      <c r="AF50" s="305">
        <f t="shared" si="5"/>
        <v>35300</v>
      </c>
      <c r="AG50" s="82"/>
      <c r="AH50" s="264" t="s">
        <v>1036</v>
      </c>
    </row>
    <row r="51" spans="1:35" s="32" customFormat="1" ht="52.5" customHeight="1">
      <c r="A51" s="41">
        <v>40</v>
      </c>
      <c r="B51" s="268" t="s">
        <v>977</v>
      </c>
      <c r="C51" s="41"/>
      <c r="D51" s="30"/>
      <c r="E51" s="31"/>
      <c r="F51" s="31"/>
      <c r="G51" s="31"/>
      <c r="H51" s="31"/>
      <c r="I51" s="31"/>
      <c r="J51" s="31"/>
      <c r="K51" s="31"/>
      <c r="L51" s="31"/>
      <c r="M51" s="31"/>
      <c r="N51" s="31"/>
      <c r="O51" s="31"/>
      <c r="P51" s="109">
        <f t="shared" si="6"/>
        <v>39281</v>
      </c>
      <c r="Q51" s="109">
        <f t="shared" si="7"/>
        <v>39281</v>
      </c>
      <c r="R51" s="63">
        <v>9436</v>
      </c>
      <c r="S51" s="63">
        <v>7856</v>
      </c>
      <c r="T51" s="63">
        <v>21989</v>
      </c>
      <c r="U51" s="63"/>
      <c r="V51" s="63"/>
      <c r="W51" s="63"/>
      <c r="X51" s="63"/>
      <c r="Y51" s="63"/>
      <c r="Z51" s="28"/>
      <c r="AA51" s="28"/>
      <c r="AB51" s="304">
        <f t="shared" si="3"/>
        <v>19640.5</v>
      </c>
      <c r="AC51" s="304"/>
      <c r="AD51" s="304">
        <f t="shared" si="4"/>
        <v>29460.75</v>
      </c>
      <c r="AE51" s="304"/>
      <c r="AF51" s="305">
        <f t="shared" si="5"/>
        <v>39281</v>
      </c>
      <c r="AG51" s="82">
        <v>1</v>
      </c>
      <c r="AH51" s="264" t="s">
        <v>1036</v>
      </c>
    </row>
    <row r="52" spans="1:35" s="32" customFormat="1" ht="52.5" customHeight="1">
      <c r="A52" s="41">
        <v>41</v>
      </c>
      <c r="B52" s="266" t="s">
        <v>930</v>
      </c>
      <c r="C52" s="41"/>
      <c r="D52" s="30"/>
      <c r="E52" s="31"/>
      <c r="F52" s="31"/>
      <c r="G52" s="31"/>
      <c r="H52" s="31"/>
      <c r="I52" s="31"/>
      <c r="J52" s="31"/>
      <c r="K52" s="31"/>
      <c r="L52" s="31"/>
      <c r="M52" s="31"/>
      <c r="N52" s="31"/>
      <c r="O52" s="31"/>
      <c r="P52" s="109">
        <f t="shared" si="6"/>
        <v>21587</v>
      </c>
      <c r="Q52" s="109">
        <f t="shared" si="7"/>
        <v>21587</v>
      </c>
      <c r="R52" s="63">
        <v>5185</v>
      </c>
      <c r="S52" s="63">
        <v>4317</v>
      </c>
      <c r="T52" s="63">
        <v>12085</v>
      </c>
      <c r="U52" s="63"/>
      <c r="V52" s="63"/>
      <c r="W52" s="63"/>
      <c r="X52" s="63"/>
      <c r="Y52" s="63"/>
      <c r="Z52" s="28"/>
      <c r="AA52" s="28"/>
      <c r="AB52" s="304">
        <f t="shared" si="3"/>
        <v>10793.5</v>
      </c>
      <c r="AC52" s="304"/>
      <c r="AD52" s="304">
        <f t="shared" si="4"/>
        <v>16190.25</v>
      </c>
      <c r="AE52" s="304"/>
      <c r="AF52" s="305">
        <f t="shared" si="5"/>
        <v>21587</v>
      </c>
      <c r="AG52" s="82">
        <v>1</v>
      </c>
      <c r="AH52" s="264" t="s">
        <v>1036</v>
      </c>
    </row>
    <row r="53" spans="1:35" s="32" customFormat="1" ht="52.5" customHeight="1">
      <c r="A53" s="41">
        <v>42</v>
      </c>
      <c r="B53" s="268" t="s">
        <v>978</v>
      </c>
      <c r="C53" s="41"/>
      <c r="D53" s="30"/>
      <c r="E53" s="31"/>
      <c r="F53" s="31"/>
      <c r="G53" s="31"/>
      <c r="H53" s="31"/>
      <c r="I53" s="31"/>
      <c r="J53" s="31"/>
      <c r="K53" s="31"/>
      <c r="L53" s="31"/>
      <c r="M53" s="31"/>
      <c r="N53" s="31"/>
      <c r="O53" s="31"/>
      <c r="P53" s="109">
        <f t="shared" si="6"/>
        <v>23229</v>
      </c>
      <c r="Q53" s="109">
        <f t="shared" si="7"/>
        <v>23229</v>
      </c>
      <c r="R53" s="63">
        <v>5580</v>
      </c>
      <c r="S53" s="63">
        <v>4645</v>
      </c>
      <c r="T53" s="63">
        <v>13004</v>
      </c>
      <c r="U53" s="63"/>
      <c r="V53" s="63"/>
      <c r="W53" s="63"/>
      <c r="X53" s="63"/>
      <c r="Y53" s="63"/>
      <c r="Z53" s="28"/>
      <c r="AA53" s="28"/>
      <c r="AB53" s="304">
        <f t="shared" si="3"/>
        <v>11614.5</v>
      </c>
      <c r="AC53" s="304"/>
      <c r="AD53" s="304">
        <f t="shared" si="4"/>
        <v>17421.75</v>
      </c>
      <c r="AE53" s="304"/>
      <c r="AF53" s="305">
        <f t="shared" si="5"/>
        <v>23229</v>
      </c>
      <c r="AG53" s="82"/>
      <c r="AH53" s="264" t="s">
        <v>1036</v>
      </c>
    </row>
    <row r="54" spans="1:35" s="32" customFormat="1" ht="52.5" customHeight="1">
      <c r="A54" s="41">
        <v>43</v>
      </c>
      <c r="B54" s="267" t="s">
        <v>1008</v>
      </c>
      <c r="C54" s="41"/>
      <c r="D54" s="30"/>
      <c r="E54" s="31"/>
      <c r="F54" s="31"/>
      <c r="G54" s="31"/>
      <c r="H54" s="31"/>
      <c r="I54" s="31"/>
      <c r="J54" s="31"/>
      <c r="K54" s="31"/>
      <c r="L54" s="31"/>
      <c r="M54" s="31"/>
      <c r="N54" s="31"/>
      <c r="O54" s="31"/>
      <c r="P54" s="109">
        <f t="shared" si="6"/>
        <v>23448</v>
      </c>
      <c r="Q54" s="109">
        <f t="shared" si="7"/>
        <v>23448</v>
      </c>
      <c r="R54" s="63">
        <v>5633</v>
      </c>
      <c r="S54" s="63">
        <v>4689</v>
      </c>
      <c r="T54" s="63">
        <v>13126</v>
      </c>
      <c r="U54" s="63"/>
      <c r="V54" s="63"/>
      <c r="W54" s="63"/>
      <c r="X54" s="63"/>
      <c r="Y54" s="63"/>
      <c r="Z54" s="28"/>
      <c r="AA54" s="28"/>
      <c r="AB54" s="304">
        <f t="shared" si="3"/>
        <v>11724</v>
      </c>
      <c r="AC54" s="304"/>
      <c r="AD54" s="304">
        <f t="shared" si="4"/>
        <v>17586</v>
      </c>
      <c r="AE54" s="304"/>
      <c r="AF54" s="305">
        <f t="shared" si="5"/>
        <v>23448</v>
      </c>
      <c r="AG54" s="82">
        <v>1</v>
      </c>
      <c r="AH54" s="264" t="s">
        <v>1037</v>
      </c>
    </row>
    <row r="55" spans="1:35" s="32" customFormat="1" ht="52.5" customHeight="1">
      <c r="A55" s="41">
        <v>44</v>
      </c>
      <c r="B55" s="267" t="s">
        <v>931</v>
      </c>
      <c r="C55" s="41"/>
      <c r="D55" s="30"/>
      <c r="E55" s="31"/>
      <c r="F55" s="31"/>
      <c r="G55" s="31"/>
      <c r="H55" s="31"/>
      <c r="I55" s="31"/>
      <c r="J55" s="31"/>
      <c r="K55" s="31"/>
      <c r="L55" s="31"/>
      <c r="M55" s="31"/>
      <c r="N55" s="31"/>
      <c r="O55" s="31"/>
      <c r="P55" s="109">
        <f t="shared" si="6"/>
        <v>24035</v>
      </c>
      <c r="Q55" s="109">
        <f t="shared" si="7"/>
        <v>24035</v>
      </c>
      <c r="R55" s="63">
        <v>5773</v>
      </c>
      <c r="S55" s="63">
        <v>4807</v>
      </c>
      <c r="T55" s="63">
        <v>13455</v>
      </c>
      <c r="U55" s="63"/>
      <c r="V55" s="63"/>
      <c r="W55" s="63"/>
      <c r="X55" s="63"/>
      <c r="Y55" s="63"/>
      <c r="Z55" s="28"/>
      <c r="AA55" s="28"/>
      <c r="AB55" s="304">
        <f t="shared" si="3"/>
        <v>12017.5</v>
      </c>
      <c r="AC55" s="304"/>
      <c r="AD55" s="304">
        <f t="shared" si="4"/>
        <v>18026.25</v>
      </c>
      <c r="AE55" s="304"/>
      <c r="AF55" s="305">
        <f t="shared" si="5"/>
        <v>24035</v>
      </c>
      <c r="AG55" s="82">
        <v>1</v>
      </c>
      <c r="AH55" s="264" t="s">
        <v>1037</v>
      </c>
    </row>
    <row r="56" spans="1:35" s="32" customFormat="1" ht="52.5" customHeight="1">
      <c r="A56" s="41">
        <v>45</v>
      </c>
      <c r="B56" s="269" t="s">
        <v>1009</v>
      </c>
      <c r="C56" s="41"/>
      <c r="D56" s="30"/>
      <c r="E56" s="31"/>
      <c r="F56" s="31"/>
      <c r="G56" s="31"/>
      <c r="H56" s="31"/>
      <c r="I56" s="31"/>
      <c r="J56" s="31"/>
      <c r="K56" s="31"/>
      <c r="L56" s="31"/>
      <c r="M56" s="31"/>
      <c r="N56" s="31"/>
      <c r="O56" s="31"/>
      <c r="P56" s="109">
        <f t="shared" si="6"/>
        <v>18755</v>
      </c>
      <c r="Q56" s="109">
        <f t="shared" si="7"/>
        <v>18755</v>
      </c>
      <c r="R56" s="63">
        <v>4505</v>
      </c>
      <c r="S56" s="63">
        <v>3751</v>
      </c>
      <c r="T56" s="63">
        <v>10499</v>
      </c>
      <c r="U56" s="63"/>
      <c r="V56" s="63"/>
      <c r="W56" s="63"/>
      <c r="X56" s="63"/>
      <c r="Y56" s="63"/>
      <c r="Z56" s="28"/>
      <c r="AA56" s="28"/>
      <c r="AB56" s="304">
        <f t="shared" si="3"/>
        <v>9377.5</v>
      </c>
      <c r="AC56" s="304"/>
      <c r="AD56" s="304">
        <f t="shared" si="4"/>
        <v>14066.25</v>
      </c>
      <c r="AE56" s="304"/>
      <c r="AF56" s="305">
        <f t="shared" si="5"/>
        <v>18755</v>
      </c>
      <c r="AG56" s="82"/>
      <c r="AH56" s="264" t="s">
        <v>1037</v>
      </c>
    </row>
    <row r="57" spans="1:35" s="32" customFormat="1" ht="52.5" customHeight="1">
      <c r="A57" s="41">
        <v>46</v>
      </c>
      <c r="B57" s="267" t="s">
        <v>933</v>
      </c>
      <c r="C57" s="41"/>
      <c r="D57" s="30"/>
      <c r="E57" s="31"/>
      <c r="F57" s="31"/>
      <c r="G57" s="31"/>
      <c r="H57" s="31"/>
      <c r="I57" s="31"/>
      <c r="J57" s="31"/>
      <c r="K57" s="31"/>
      <c r="L57" s="31"/>
      <c r="M57" s="31"/>
      <c r="N57" s="31"/>
      <c r="O57" s="31"/>
      <c r="P57" s="109">
        <f t="shared" si="6"/>
        <v>19654</v>
      </c>
      <c r="Q57" s="109">
        <f t="shared" si="7"/>
        <v>19654</v>
      </c>
      <c r="R57" s="63">
        <v>4721</v>
      </c>
      <c r="S57" s="63">
        <v>3931</v>
      </c>
      <c r="T57" s="63">
        <v>11002</v>
      </c>
      <c r="U57" s="63"/>
      <c r="V57" s="63"/>
      <c r="W57" s="63"/>
      <c r="X57" s="63"/>
      <c r="Y57" s="63"/>
      <c r="Z57" s="28"/>
      <c r="AA57" s="28"/>
      <c r="AB57" s="304">
        <f t="shared" si="3"/>
        <v>9827</v>
      </c>
      <c r="AC57" s="304"/>
      <c r="AD57" s="304">
        <f t="shared" si="4"/>
        <v>14740.5</v>
      </c>
      <c r="AE57" s="304"/>
      <c r="AF57" s="305">
        <f t="shared" si="5"/>
        <v>19654</v>
      </c>
      <c r="AG57" s="82">
        <v>1</v>
      </c>
      <c r="AH57" s="264" t="s">
        <v>1037</v>
      </c>
    </row>
    <row r="58" spans="1:35" s="32" customFormat="1" ht="52.5" customHeight="1">
      <c r="A58" s="41">
        <v>47</v>
      </c>
      <c r="B58" s="64" t="s">
        <v>922</v>
      </c>
      <c r="C58" s="41"/>
      <c r="D58" s="30"/>
      <c r="E58" s="31"/>
      <c r="F58" s="31"/>
      <c r="G58" s="31"/>
      <c r="H58" s="31"/>
      <c r="I58" s="31"/>
      <c r="J58" s="31"/>
      <c r="K58" s="31"/>
      <c r="L58" s="31"/>
      <c r="M58" s="31"/>
      <c r="N58" s="31"/>
      <c r="O58" s="31"/>
      <c r="P58" s="109">
        <f t="shared" si="6"/>
        <v>41408</v>
      </c>
      <c r="Q58" s="109">
        <f t="shared" si="7"/>
        <v>41408</v>
      </c>
      <c r="R58" s="63">
        <v>9947</v>
      </c>
      <c r="S58" s="63">
        <v>8281</v>
      </c>
      <c r="T58" s="63">
        <v>23180</v>
      </c>
      <c r="U58" s="63"/>
      <c r="V58" s="63"/>
      <c r="W58" s="63"/>
      <c r="X58" s="63"/>
      <c r="Y58" s="63"/>
      <c r="Z58" s="28"/>
      <c r="AA58" s="28"/>
      <c r="AB58" s="304">
        <f t="shared" si="3"/>
        <v>20704</v>
      </c>
      <c r="AC58" s="304"/>
      <c r="AD58" s="304">
        <f t="shared" si="4"/>
        <v>31056</v>
      </c>
      <c r="AE58" s="304"/>
      <c r="AF58" s="305">
        <f t="shared" si="5"/>
        <v>41408</v>
      </c>
      <c r="AG58" s="82">
        <v>1</v>
      </c>
      <c r="AH58" s="264" t="s">
        <v>1038</v>
      </c>
    </row>
    <row r="59" spans="1:35" s="32" customFormat="1" ht="52.5" customHeight="1">
      <c r="A59" s="41">
        <v>48</v>
      </c>
      <c r="B59" s="268" t="s">
        <v>1013</v>
      </c>
      <c r="C59" s="41"/>
      <c r="D59" s="30"/>
      <c r="E59" s="31"/>
      <c r="F59" s="31"/>
      <c r="G59" s="31"/>
      <c r="H59" s="31"/>
      <c r="I59" s="31"/>
      <c r="J59" s="31"/>
      <c r="K59" s="31"/>
      <c r="L59" s="31"/>
      <c r="M59" s="31"/>
      <c r="N59" s="31"/>
      <c r="O59" s="31"/>
      <c r="P59" s="109">
        <f t="shared" si="6"/>
        <v>18822</v>
      </c>
      <c r="Q59" s="109">
        <f t="shared" si="7"/>
        <v>18822</v>
      </c>
      <c r="R59" s="63">
        <v>4521</v>
      </c>
      <c r="S59" s="63">
        <v>3764</v>
      </c>
      <c r="T59" s="63">
        <v>10537</v>
      </c>
      <c r="U59" s="63"/>
      <c r="V59" s="63"/>
      <c r="W59" s="63"/>
      <c r="X59" s="63"/>
      <c r="Y59" s="63"/>
      <c r="Z59" s="28"/>
      <c r="AA59" s="28"/>
      <c r="AB59" s="304">
        <f t="shared" si="3"/>
        <v>9411</v>
      </c>
      <c r="AC59" s="304"/>
      <c r="AD59" s="304">
        <f t="shared" si="4"/>
        <v>14116.5</v>
      </c>
      <c r="AE59" s="304"/>
      <c r="AF59" s="305">
        <f t="shared" si="5"/>
        <v>18822</v>
      </c>
      <c r="AG59" s="82">
        <v>1</v>
      </c>
      <c r="AH59" s="264" t="s">
        <v>1038</v>
      </c>
    </row>
    <row r="60" spans="1:35" s="32" customFormat="1" ht="52.5" customHeight="1">
      <c r="A60" s="41">
        <v>49</v>
      </c>
      <c r="B60" s="64" t="s">
        <v>979</v>
      </c>
      <c r="C60" s="41"/>
      <c r="D60" s="30"/>
      <c r="E60" s="31"/>
      <c r="F60" s="31"/>
      <c r="G60" s="31"/>
      <c r="H60" s="31"/>
      <c r="I60" s="31"/>
      <c r="J60" s="31"/>
      <c r="K60" s="31"/>
      <c r="L60" s="31"/>
      <c r="M60" s="31"/>
      <c r="N60" s="31"/>
      <c r="O60" s="31"/>
      <c r="P60" s="109">
        <f t="shared" si="6"/>
        <v>47489</v>
      </c>
      <c r="Q60" s="109">
        <f t="shared" si="7"/>
        <v>47489</v>
      </c>
      <c r="R60" s="63">
        <v>11408</v>
      </c>
      <c r="S60" s="63">
        <v>9497</v>
      </c>
      <c r="T60" s="63">
        <v>26584</v>
      </c>
      <c r="U60" s="63"/>
      <c r="V60" s="63"/>
      <c r="W60" s="63"/>
      <c r="X60" s="63"/>
      <c r="Y60" s="63"/>
      <c r="Z60" s="28"/>
      <c r="AA60" s="28"/>
      <c r="AB60" s="304">
        <f t="shared" si="3"/>
        <v>23744.5</v>
      </c>
      <c r="AC60" s="304"/>
      <c r="AD60" s="304">
        <f t="shared" si="4"/>
        <v>35616.75</v>
      </c>
      <c r="AE60" s="304"/>
      <c r="AF60" s="305">
        <f t="shared" si="5"/>
        <v>47489</v>
      </c>
      <c r="AG60" s="82">
        <v>1</v>
      </c>
      <c r="AH60" s="264" t="s">
        <v>1038</v>
      </c>
    </row>
    <row r="61" spans="1:35" s="32" customFormat="1" ht="52.5" customHeight="1">
      <c r="A61" s="41">
        <v>50</v>
      </c>
      <c r="B61" s="62" t="s">
        <v>950</v>
      </c>
      <c r="C61" s="41"/>
      <c r="D61" s="30"/>
      <c r="E61" s="31"/>
      <c r="F61" s="31"/>
      <c r="G61" s="31"/>
      <c r="H61" s="31"/>
      <c r="I61" s="31"/>
      <c r="J61" s="31"/>
      <c r="K61" s="31"/>
      <c r="L61" s="31"/>
      <c r="M61" s="31"/>
      <c r="N61" s="31"/>
      <c r="O61" s="31"/>
      <c r="P61" s="109">
        <f t="shared" si="6"/>
        <v>19728</v>
      </c>
      <c r="Q61" s="109">
        <f t="shared" si="7"/>
        <v>19728</v>
      </c>
      <c r="R61" s="63">
        <v>4739</v>
      </c>
      <c r="S61" s="63">
        <v>3945</v>
      </c>
      <c r="T61" s="63">
        <v>11044</v>
      </c>
      <c r="U61" s="63"/>
      <c r="V61" s="63"/>
      <c r="W61" s="63"/>
      <c r="X61" s="63"/>
      <c r="Y61" s="63"/>
      <c r="Z61" s="28"/>
      <c r="AA61" s="28"/>
      <c r="AB61" s="304">
        <f t="shared" si="3"/>
        <v>9864</v>
      </c>
      <c r="AC61" s="304"/>
      <c r="AD61" s="304">
        <f t="shared" si="4"/>
        <v>14796</v>
      </c>
      <c r="AE61" s="304"/>
      <c r="AF61" s="305">
        <f t="shared" si="5"/>
        <v>19728</v>
      </c>
      <c r="AG61" s="82">
        <v>1</v>
      </c>
      <c r="AH61" s="264" t="s">
        <v>1038</v>
      </c>
    </row>
    <row r="62" spans="1:35" s="32" customFormat="1" ht="46.5" customHeight="1">
      <c r="A62" s="41">
        <v>51</v>
      </c>
      <c r="B62" s="62" t="s">
        <v>980</v>
      </c>
      <c r="C62" s="41"/>
      <c r="D62" s="30"/>
      <c r="E62" s="31"/>
      <c r="F62" s="31"/>
      <c r="G62" s="31"/>
      <c r="H62" s="31"/>
      <c r="I62" s="31"/>
      <c r="J62" s="31"/>
      <c r="K62" s="31"/>
      <c r="L62" s="31"/>
      <c r="M62" s="31"/>
      <c r="N62" s="31"/>
      <c r="O62" s="31"/>
      <c r="P62" s="109">
        <f t="shared" si="6"/>
        <v>41191</v>
      </c>
      <c r="Q62" s="109">
        <f t="shared" si="7"/>
        <v>41191</v>
      </c>
      <c r="R62" s="63">
        <v>9894</v>
      </c>
      <c r="S62" s="63">
        <v>8238</v>
      </c>
      <c r="T62" s="63">
        <v>23059</v>
      </c>
      <c r="U62" s="63"/>
      <c r="V62" s="63"/>
      <c r="W62" s="63"/>
      <c r="X62" s="63"/>
      <c r="Y62" s="63"/>
      <c r="Z62" s="28"/>
      <c r="AA62" s="28"/>
      <c r="AB62" s="304">
        <f t="shared" si="3"/>
        <v>20595.5</v>
      </c>
      <c r="AC62" s="304"/>
      <c r="AD62" s="304">
        <f t="shared" si="4"/>
        <v>30893.25</v>
      </c>
      <c r="AE62" s="304"/>
      <c r="AF62" s="305">
        <f t="shared" si="5"/>
        <v>41191</v>
      </c>
      <c r="AG62" s="82"/>
      <c r="AH62" s="264" t="s">
        <v>1039</v>
      </c>
    </row>
    <row r="63" spans="1:35" s="32" customFormat="1" ht="52.5" customHeight="1">
      <c r="A63" s="41">
        <v>52</v>
      </c>
      <c r="B63" s="64" t="s">
        <v>981</v>
      </c>
      <c r="C63" s="41"/>
      <c r="D63" s="30"/>
      <c r="E63" s="31"/>
      <c r="F63" s="31"/>
      <c r="G63" s="31"/>
      <c r="H63" s="31"/>
      <c r="I63" s="31"/>
      <c r="J63" s="31"/>
      <c r="K63" s="31"/>
      <c r="L63" s="31"/>
      <c r="M63" s="31"/>
      <c r="N63" s="31"/>
      <c r="O63" s="31"/>
      <c r="P63" s="109">
        <f t="shared" si="6"/>
        <v>26823</v>
      </c>
      <c r="Q63" s="109">
        <f t="shared" si="7"/>
        <v>26823</v>
      </c>
      <c r="R63" s="63">
        <v>6443</v>
      </c>
      <c r="S63" s="63">
        <v>5364</v>
      </c>
      <c r="T63" s="63">
        <v>15016</v>
      </c>
      <c r="U63" s="63"/>
      <c r="V63" s="63"/>
      <c r="W63" s="63"/>
      <c r="X63" s="63"/>
      <c r="Y63" s="63"/>
      <c r="Z63" s="28"/>
      <c r="AA63" s="28"/>
      <c r="AB63" s="304">
        <f t="shared" si="3"/>
        <v>13411.5</v>
      </c>
      <c r="AC63" s="304"/>
      <c r="AD63" s="304">
        <f t="shared" si="4"/>
        <v>20117.25</v>
      </c>
      <c r="AE63" s="304"/>
      <c r="AF63" s="305">
        <f t="shared" si="5"/>
        <v>26823</v>
      </c>
      <c r="AG63" s="82">
        <v>0.98</v>
      </c>
      <c r="AH63" s="264" t="s">
        <v>1039</v>
      </c>
    </row>
    <row r="64" spans="1:35" s="32" customFormat="1" ht="52.5" customHeight="1">
      <c r="A64" s="41">
        <v>53</v>
      </c>
      <c r="B64" s="64" t="s">
        <v>942</v>
      </c>
      <c r="C64" s="41"/>
      <c r="D64" s="30"/>
      <c r="E64" s="31"/>
      <c r="F64" s="31"/>
      <c r="G64" s="31"/>
      <c r="H64" s="31"/>
      <c r="I64" s="31"/>
      <c r="J64" s="31"/>
      <c r="K64" s="31"/>
      <c r="L64" s="31"/>
      <c r="M64" s="31"/>
      <c r="N64" s="31"/>
      <c r="O64" s="31"/>
      <c r="P64" s="109">
        <f t="shared" si="6"/>
        <v>23238</v>
      </c>
      <c r="Q64" s="109">
        <f t="shared" si="7"/>
        <v>23238</v>
      </c>
      <c r="R64" s="63">
        <v>5582</v>
      </c>
      <c r="S64" s="63">
        <v>4647</v>
      </c>
      <c r="T64" s="63">
        <v>13009</v>
      </c>
      <c r="U64" s="63"/>
      <c r="V64" s="63"/>
      <c r="W64" s="63"/>
      <c r="X64" s="63"/>
      <c r="Y64" s="63"/>
      <c r="Z64" s="28"/>
      <c r="AA64" s="28"/>
      <c r="AB64" s="304">
        <f t="shared" si="3"/>
        <v>11619</v>
      </c>
      <c r="AC64" s="304"/>
      <c r="AD64" s="304">
        <f t="shared" si="4"/>
        <v>17428.5</v>
      </c>
      <c r="AE64" s="304"/>
      <c r="AF64" s="305">
        <f t="shared" si="5"/>
        <v>23238</v>
      </c>
      <c r="AG64" s="82">
        <v>1</v>
      </c>
      <c r="AH64" s="264" t="s">
        <v>1039</v>
      </c>
      <c r="AI64" s="3"/>
    </row>
    <row r="65" spans="1:34" s="32" customFormat="1" ht="52.5" customHeight="1">
      <c r="A65" s="41">
        <v>54</v>
      </c>
      <c r="B65" s="62" t="s">
        <v>982</v>
      </c>
      <c r="C65" s="41"/>
      <c r="D65" s="30"/>
      <c r="E65" s="31"/>
      <c r="F65" s="31"/>
      <c r="G65" s="31"/>
      <c r="H65" s="31"/>
      <c r="I65" s="31"/>
      <c r="J65" s="31"/>
      <c r="K65" s="31"/>
      <c r="L65" s="31"/>
      <c r="M65" s="31"/>
      <c r="N65" s="31"/>
      <c r="O65" s="31"/>
      <c r="P65" s="109">
        <f t="shared" si="6"/>
        <v>19878</v>
      </c>
      <c r="Q65" s="109">
        <f t="shared" si="7"/>
        <v>19878</v>
      </c>
      <c r="R65" s="63">
        <v>4775</v>
      </c>
      <c r="S65" s="63">
        <v>3975</v>
      </c>
      <c r="T65" s="63">
        <v>11128</v>
      </c>
      <c r="U65" s="63"/>
      <c r="V65" s="63"/>
      <c r="W65" s="63"/>
      <c r="X65" s="63"/>
      <c r="Y65" s="63"/>
      <c r="Z65" s="28"/>
      <c r="AA65" s="28"/>
      <c r="AB65" s="304">
        <f t="shared" si="3"/>
        <v>9939</v>
      </c>
      <c r="AC65" s="304"/>
      <c r="AD65" s="304">
        <f t="shared" si="4"/>
        <v>14908.5</v>
      </c>
      <c r="AE65" s="304"/>
      <c r="AF65" s="305">
        <f t="shared" si="5"/>
        <v>19878</v>
      </c>
      <c r="AG65" s="82"/>
      <c r="AH65" s="264" t="s">
        <v>1039</v>
      </c>
    </row>
    <row r="66" spans="1:34" s="32" customFormat="1" ht="52.5" customHeight="1">
      <c r="A66" s="41">
        <v>55</v>
      </c>
      <c r="B66" s="62" t="s">
        <v>983</v>
      </c>
      <c r="C66" s="41"/>
      <c r="D66" s="30"/>
      <c r="E66" s="31"/>
      <c r="F66" s="31"/>
      <c r="G66" s="31"/>
      <c r="H66" s="31"/>
      <c r="I66" s="31"/>
      <c r="J66" s="31"/>
      <c r="K66" s="31"/>
      <c r="L66" s="31"/>
      <c r="M66" s="31"/>
      <c r="N66" s="31"/>
      <c r="O66" s="31"/>
      <c r="P66" s="109">
        <f t="shared" si="6"/>
        <v>18695</v>
      </c>
      <c r="Q66" s="109">
        <f t="shared" si="7"/>
        <v>18695</v>
      </c>
      <c r="R66" s="63">
        <v>4491</v>
      </c>
      <c r="S66" s="63">
        <v>3739</v>
      </c>
      <c r="T66" s="63">
        <v>10465</v>
      </c>
      <c r="U66" s="63"/>
      <c r="V66" s="63"/>
      <c r="W66" s="63"/>
      <c r="X66" s="63"/>
      <c r="Y66" s="63"/>
      <c r="Z66" s="28"/>
      <c r="AA66" s="28"/>
      <c r="AB66" s="304">
        <f t="shared" si="3"/>
        <v>9347.5</v>
      </c>
      <c r="AC66" s="304"/>
      <c r="AD66" s="304">
        <f t="shared" si="4"/>
        <v>14021.25</v>
      </c>
      <c r="AE66" s="304"/>
      <c r="AF66" s="305">
        <f t="shared" si="5"/>
        <v>18695</v>
      </c>
      <c r="AG66" s="82"/>
      <c r="AH66" s="264" t="s">
        <v>1039</v>
      </c>
    </row>
    <row r="67" spans="1:34" s="32" customFormat="1" ht="46.5" customHeight="1">
      <c r="A67" s="41">
        <v>56</v>
      </c>
      <c r="B67" s="62" t="s">
        <v>987</v>
      </c>
      <c r="C67" s="41"/>
      <c r="D67" s="30"/>
      <c r="E67" s="31"/>
      <c r="F67" s="31"/>
      <c r="G67" s="31"/>
      <c r="H67" s="31"/>
      <c r="I67" s="31"/>
      <c r="J67" s="31"/>
      <c r="K67" s="31"/>
      <c r="L67" s="31"/>
      <c r="M67" s="31"/>
      <c r="N67" s="31"/>
      <c r="O67" s="31"/>
      <c r="P67" s="109">
        <f t="shared" si="6"/>
        <v>38150</v>
      </c>
      <c r="Q67" s="109">
        <f t="shared" si="7"/>
        <v>38150</v>
      </c>
      <c r="R67" s="63">
        <v>9165</v>
      </c>
      <c r="S67" s="63">
        <v>7629</v>
      </c>
      <c r="T67" s="63">
        <v>21356</v>
      </c>
      <c r="U67" s="63"/>
      <c r="V67" s="63"/>
      <c r="W67" s="63"/>
      <c r="X67" s="63"/>
      <c r="Y67" s="63"/>
      <c r="Z67" s="28"/>
      <c r="AA67" s="28"/>
      <c r="AB67" s="304">
        <f t="shared" si="3"/>
        <v>19075</v>
      </c>
      <c r="AC67" s="304"/>
      <c r="AD67" s="304">
        <f t="shared" si="4"/>
        <v>28612.5</v>
      </c>
      <c r="AE67" s="304"/>
      <c r="AF67" s="305">
        <f t="shared" si="5"/>
        <v>38150</v>
      </c>
      <c r="AG67" s="82"/>
      <c r="AH67" s="264" t="s">
        <v>1040</v>
      </c>
    </row>
    <row r="68" spans="1:34" s="32" customFormat="1" ht="52.5" customHeight="1">
      <c r="A68" s="41">
        <v>57</v>
      </c>
      <c r="B68" s="62" t="s">
        <v>986</v>
      </c>
      <c r="C68" s="41"/>
      <c r="D68" s="30"/>
      <c r="E68" s="31"/>
      <c r="F68" s="31"/>
      <c r="G68" s="31"/>
      <c r="H68" s="31"/>
      <c r="I68" s="31"/>
      <c r="J68" s="31"/>
      <c r="K68" s="31"/>
      <c r="L68" s="31"/>
      <c r="M68" s="31"/>
      <c r="N68" s="31"/>
      <c r="O68" s="31"/>
      <c r="P68" s="109">
        <f t="shared" si="6"/>
        <v>30715</v>
      </c>
      <c r="Q68" s="109">
        <f t="shared" si="7"/>
        <v>30715</v>
      </c>
      <c r="R68" s="63">
        <v>7378</v>
      </c>
      <c r="S68" s="63">
        <v>6143</v>
      </c>
      <c r="T68" s="63">
        <v>17194</v>
      </c>
      <c r="U68" s="63"/>
      <c r="V68" s="63"/>
      <c r="W68" s="63"/>
      <c r="X68" s="63"/>
      <c r="Y68" s="63"/>
      <c r="Z68" s="28"/>
      <c r="AA68" s="28"/>
      <c r="AB68" s="304">
        <f t="shared" si="3"/>
        <v>15357.5</v>
      </c>
      <c r="AC68" s="304"/>
      <c r="AD68" s="304">
        <f t="shared" si="4"/>
        <v>23036.25</v>
      </c>
      <c r="AE68" s="304"/>
      <c r="AF68" s="305">
        <f t="shared" si="5"/>
        <v>30715</v>
      </c>
      <c r="AG68" s="82"/>
      <c r="AH68" s="264" t="s">
        <v>1040</v>
      </c>
    </row>
    <row r="69" spans="1:34" s="32" customFormat="1" ht="52.5" customHeight="1">
      <c r="A69" s="41">
        <v>58</v>
      </c>
      <c r="B69" s="267" t="s">
        <v>985</v>
      </c>
      <c r="C69" s="41"/>
      <c r="D69" s="30"/>
      <c r="E69" s="31"/>
      <c r="F69" s="31"/>
      <c r="G69" s="31"/>
      <c r="H69" s="31"/>
      <c r="I69" s="31"/>
      <c r="J69" s="31"/>
      <c r="K69" s="31"/>
      <c r="L69" s="31"/>
      <c r="M69" s="31"/>
      <c r="N69" s="31"/>
      <c r="O69" s="31"/>
      <c r="P69" s="109">
        <f t="shared" si="6"/>
        <v>19878</v>
      </c>
      <c r="Q69" s="109">
        <f t="shared" si="7"/>
        <v>19878</v>
      </c>
      <c r="R69" s="63">
        <v>4775</v>
      </c>
      <c r="S69" s="63">
        <v>3975</v>
      </c>
      <c r="T69" s="63">
        <v>11128</v>
      </c>
      <c r="U69" s="63"/>
      <c r="V69" s="63"/>
      <c r="W69" s="63"/>
      <c r="X69" s="63"/>
      <c r="Y69" s="63"/>
      <c r="Z69" s="28"/>
      <c r="AA69" s="28"/>
      <c r="AB69" s="304">
        <f t="shared" si="3"/>
        <v>9939</v>
      </c>
      <c r="AC69" s="304"/>
      <c r="AD69" s="304">
        <f t="shared" si="4"/>
        <v>14908.5</v>
      </c>
      <c r="AE69" s="304"/>
      <c r="AF69" s="305">
        <f t="shared" si="5"/>
        <v>19878</v>
      </c>
      <c r="AG69" s="82">
        <v>1</v>
      </c>
      <c r="AH69" s="264" t="s">
        <v>1040</v>
      </c>
    </row>
    <row r="70" spans="1:34" s="32" customFormat="1" ht="52.5" customHeight="1">
      <c r="A70" s="41">
        <v>59</v>
      </c>
      <c r="B70" s="64" t="s">
        <v>955</v>
      </c>
      <c r="C70" s="41"/>
      <c r="D70" s="30"/>
      <c r="E70" s="31"/>
      <c r="F70" s="31"/>
      <c r="G70" s="31"/>
      <c r="H70" s="31"/>
      <c r="I70" s="31"/>
      <c r="J70" s="31"/>
      <c r="K70" s="31"/>
      <c r="L70" s="31"/>
      <c r="M70" s="31"/>
      <c r="N70" s="31"/>
      <c r="O70" s="31"/>
      <c r="P70" s="109">
        <f t="shared" si="6"/>
        <v>22183</v>
      </c>
      <c r="Q70" s="109">
        <f t="shared" si="7"/>
        <v>22183</v>
      </c>
      <c r="R70" s="63">
        <v>5329</v>
      </c>
      <c r="S70" s="63">
        <v>4436</v>
      </c>
      <c r="T70" s="63">
        <v>12418</v>
      </c>
      <c r="U70" s="63"/>
      <c r="V70" s="63"/>
      <c r="W70" s="63"/>
      <c r="X70" s="63"/>
      <c r="Y70" s="63"/>
      <c r="Z70" s="28"/>
      <c r="AA70" s="28"/>
      <c r="AB70" s="304">
        <f t="shared" si="3"/>
        <v>11091.5</v>
      </c>
      <c r="AC70" s="304"/>
      <c r="AD70" s="304">
        <f t="shared" si="4"/>
        <v>16637.25</v>
      </c>
      <c r="AE70" s="304"/>
      <c r="AF70" s="305">
        <f t="shared" si="5"/>
        <v>22183</v>
      </c>
      <c r="AG70" s="82">
        <v>1</v>
      </c>
      <c r="AH70" s="264" t="s">
        <v>1040</v>
      </c>
    </row>
    <row r="71" spans="1:34" s="32" customFormat="1" ht="52.5" customHeight="1">
      <c r="A71" s="41">
        <v>60</v>
      </c>
      <c r="B71" s="64" t="s">
        <v>984</v>
      </c>
      <c r="C71" s="41"/>
      <c r="D71" s="30"/>
      <c r="E71" s="31"/>
      <c r="F71" s="31"/>
      <c r="G71" s="31"/>
      <c r="H71" s="31"/>
      <c r="I71" s="31"/>
      <c r="J71" s="31"/>
      <c r="K71" s="31"/>
      <c r="L71" s="31"/>
      <c r="M71" s="31"/>
      <c r="N71" s="31"/>
      <c r="O71" s="31"/>
      <c r="P71" s="109">
        <f t="shared" si="6"/>
        <v>18748</v>
      </c>
      <c r="Q71" s="109">
        <f t="shared" si="7"/>
        <v>18748</v>
      </c>
      <c r="R71" s="63">
        <v>4504</v>
      </c>
      <c r="S71" s="63">
        <v>3749</v>
      </c>
      <c r="T71" s="63">
        <v>10495</v>
      </c>
      <c r="U71" s="63"/>
      <c r="V71" s="63"/>
      <c r="W71" s="63"/>
      <c r="X71" s="63"/>
      <c r="Y71" s="63"/>
      <c r="Z71" s="28"/>
      <c r="AA71" s="28"/>
      <c r="AB71" s="304">
        <f t="shared" si="3"/>
        <v>9374</v>
      </c>
      <c r="AC71" s="304"/>
      <c r="AD71" s="304">
        <f t="shared" si="4"/>
        <v>14061</v>
      </c>
      <c r="AE71" s="304"/>
      <c r="AF71" s="305">
        <f t="shared" si="5"/>
        <v>18748</v>
      </c>
      <c r="AG71" s="82">
        <v>1</v>
      </c>
      <c r="AH71" s="264" t="s">
        <v>1040</v>
      </c>
    </row>
    <row r="72" spans="1:34" s="32" customFormat="1" ht="52.5" customHeight="1">
      <c r="A72" s="41">
        <v>61</v>
      </c>
      <c r="B72" s="62" t="s">
        <v>917</v>
      </c>
      <c r="C72" s="41"/>
      <c r="D72" s="30"/>
      <c r="E72" s="31"/>
      <c r="F72" s="31"/>
      <c r="G72" s="31"/>
      <c r="H72" s="31"/>
      <c r="I72" s="31"/>
      <c r="J72" s="31"/>
      <c r="K72" s="31"/>
      <c r="L72" s="31"/>
      <c r="M72" s="31"/>
      <c r="N72" s="31"/>
      <c r="O72" s="31"/>
      <c r="P72" s="109">
        <f t="shared" si="6"/>
        <v>23537</v>
      </c>
      <c r="Q72" s="109">
        <f t="shared" si="7"/>
        <v>23537</v>
      </c>
      <c r="R72" s="63">
        <v>5654</v>
      </c>
      <c r="S72" s="63">
        <v>4707</v>
      </c>
      <c r="T72" s="63">
        <v>13176</v>
      </c>
      <c r="U72" s="63"/>
      <c r="V72" s="63"/>
      <c r="W72" s="63"/>
      <c r="X72" s="63"/>
      <c r="Y72" s="63"/>
      <c r="Z72" s="28"/>
      <c r="AA72" s="28"/>
      <c r="AB72" s="304">
        <f t="shared" si="3"/>
        <v>11768.5</v>
      </c>
      <c r="AC72" s="304"/>
      <c r="AD72" s="304">
        <f t="shared" si="4"/>
        <v>17652.75</v>
      </c>
      <c r="AE72" s="304"/>
      <c r="AF72" s="305">
        <f t="shared" si="5"/>
        <v>23537</v>
      </c>
      <c r="AG72" s="82">
        <v>0.98</v>
      </c>
      <c r="AH72" s="264" t="s">
        <v>1048</v>
      </c>
    </row>
    <row r="73" spans="1:34" s="32" customFormat="1" ht="52.5" customHeight="1">
      <c r="A73" s="41">
        <v>62</v>
      </c>
      <c r="B73" s="62" t="s">
        <v>916</v>
      </c>
      <c r="C73" s="41"/>
      <c r="D73" s="30"/>
      <c r="E73" s="31"/>
      <c r="F73" s="31"/>
      <c r="G73" s="31"/>
      <c r="H73" s="31"/>
      <c r="I73" s="31"/>
      <c r="J73" s="31"/>
      <c r="K73" s="31"/>
      <c r="L73" s="31"/>
      <c r="M73" s="31"/>
      <c r="N73" s="31"/>
      <c r="O73" s="31"/>
      <c r="P73" s="109">
        <f t="shared" si="6"/>
        <v>31938</v>
      </c>
      <c r="Q73" s="109">
        <f t="shared" si="7"/>
        <v>31938</v>
      </c>
      <c r="R73" s="63">
        <v>7672</v>
      </c>
      <c r="S73" s="63">
        <v>6387</v>
      </c>
      <c r="T73" s="63">
        <v>17879</v>
      </c>
      <c r="U73" s="63"/>
      <c r="V73" s="63"/>
      <c r="W73" s="63"/>
      <c r="X73" s="63"/>
      <c r="Y73" s="63"/>
      <c r="Z73" s="28"/>
      <c r="AA73" s="28"/>
      <c r="AB73" s="304">
        <f t="shared" si="3"/>
        <v>15969</v>
      </c>
      <c r="AC73" s="304"/>
      <c r="AD73" s="304">
        <f t="shared" si="4"/>
        <v>23953.5</v>
      </c>
      <c r="AE73" s="304"/>
      <c r="AF73" s="305">
        <f t="shared" si="5"/>
        <v>31938</v>
      </c>
      <c r="AG73" s="82">
        <v>1</v>
      </c>
      <c r="AH73" s="264" t="s">
        <v>1048</v>
      </c>
    </row>
    <row r="74" spans="1:34" s="32" customFormat="1" ht="52.5" customHeight="1">
      <c r="A74" s="41">
        <v>63</v>
      </c>
      <c r="B74" s="269" t="s">
        <v>991</v>
      </c>
      <c r="C74" s="41"/>
      <c r="D74" s="30"/>
      <c r="E74" s="31"/>
      <c r="F74" s="31"/>
      <c r="G74" s="31"/>
      <c r="H74" s="31"/>
      <c r="I74" s="31"/>
      <c r="J74" s="31"/>
      <c r="K74" s="31"/>
      <c r="L74" s="31"/>
      <c r="M74" s="31"/>
      <c r="N74" s="31"/>
      <c r="O74" s="31"/>
      <c r="P74" s="109">
        <f t="shared" si="6"/>
        <v>36615</v>
      </c>
      <c r="Q74" s="109">
        <f t="shared" si="7"/>
        <v>36615</v>
      </c>
      <c r="R74" s="63">
        <v>8795</v>
      </c>
      <c r="S74" s="63">
        <v>7323</v>
      </c>
      <c r="T74" s="63">
        <v>20497</v>
      </c>
      <c r="U74" s="63"/>
      <c r="V74" s="63"/>
      <c r="W74" s="63"/>
      <c r="X74" s="63"/>
      <c r="Y74" s="63"/>
      <c r="Z74" s="28"/>
      <c r="AA74" s="28"/>
      <c r="AB74" s="304">
        <f t="shared" si="3"/>
        <v>18307.5</v>
      </c>
      <c r="AC74" s="304"/>
      <c r="AD74" s="304">
        <f t="shared" si="4"/>
        <v>27461.25</v>
      </c>
      <c r="AE74" s="304"/>
      <c r="AF74" s="305">
        <f t="shared" si="5"/>
        <v>36615</v>
      </c>
      <c r="AG74" s="29">
        <v>1</v>
      </c>
      <c r="AH74" s="264" t="s">
        <v>1048</v>
      </c>
    </row>
    <row r="75" spans="1:34" s="32" customFormat="1" ht="52.5" customHeight="1">
      <c r="A75" s="41">
        <v>64</v>
      </c>
      <c r="B75" s="64" t="s">
        <v>951</v>
      </c>
      <c r="C75" s="41"/>
      <c r="D75" s="30"/>
      <c r="E75" s="31"/>
      <c r="F75" s="31"/>
      <c r="G75" s="31"/>
      <c r="H75" s="31"/>
      <c r="I75" s="31"/>
      <c r="J75" s="31"/>
      <c r="K75" s="31"/>
      <c r="L75" s="31"/>
      <c r="M75" s="31"/>
      <c r="N75" s="31"/>
      <c r="O75" s="31"/>
      <c r="P75" s="109">
        <f t="shared" ref="P75:P86" si="8">Q75+V75</f>
        <v>19167</v>
      </c>
      <c r="Q75" s="109">
        <f t="shared" si="7"/>
        <v>19167</v>
      </c>
      <c r="R75" s="63">
        <v>4604</v>
      </c>
      <c r="S75" s="63">
        <v>3833</v>
      </c>
      <c r="T75" s="63">
        <v>10730</v>
      </c>
      <c r="U75" s="63"/>
      <c r="V75" s="63"/>
      <c r="W75" s="63"/>
      <c r="X75" s="63"/>
      <c r="Y75" s="63"/>
      <c r="Z75" s="28"/>
      <c r="AA75" s="28"/>
      <c r="AB75" s="304">
        <f t="shared" si="3"/>
        <v>9583.5</v>
      </c>
      <c r="AC75" s="304"/>
      <c r="AD75" s="304">
        <f t="shared" si="4"/>
        <v>14375.25</v>
      </c>
      <c r="AE75" s="304"/>
      <c r="AF75" s="305">
        <f t="shared" si="5"/>
        <v>19167</v>
      </c>
      <c r="AG75" s="82">
        <v>1</v>
      </c>
      <c r="AH75" s="264" t="s">
        <v>1048</v>
      </c>
    </row>
    <row r="76" spans="1:34" s="32" customFormat="1" ht="52.5" customHeight="1">
      <c r="A76" s="41">
        <v>65</v>
      </c>
      <c r="B76" s="266" t="s">
        <v>935</v>
      </c>
      <c r="C76" s="41"/>
      <c r="D76" s="30"/>
      <c r="E76" s="31"/>
      <c r="F76" s="31"/>
      <c r="G76" s="31"/>
      <c r="H76" s="31"/>
      <c r="I76" s="31"/>
      <c r="J76" s="31"/>
      <c r="K76" s="31"/>
      <c r="L76" s="31"/>
      <c r="M76" s="31"/>
      <c r="N76" s="31"/>
      <c r="O76" s="31"/>
      <c r="P76" s="109">
        <f t="shared" si="8"/>
        <v>21175</v>
      </c>
      <c r="Q76" s="109">
        <f t="shared" ref="Q76:Q86" si="9">SUM(R76:U76)</f>
        <v>21175</v>
      </c>
      <c r="R76" s="63">
        <v>5086</v>
      </c>
      <c r="S76" s="63">
        <v>4235</v>
      </c>
      <c r="T76" s="63">
        <v>11854</v>
      </c>
      <c r="U76" s="63"/>
      <c r="V76" s="63"/>
      <c r="W76" s="63"/>
      <c r="X76" s="63"/>
      <c r="Y76" s="63"/>
      <c r="Z76" s="28"/>
      <c r="AA76" s="28"/>
      <c r="AB76" s="304">
        <f t="shared" si="3"/>
        <v>10587.5</v>
      </c>
      <c r="AC76" s="304"/>
      <c r="AD76" s="304">
        <f t="shared" si="4"/>
        <v>15881.25</v>
      </c>
      <c r="AE76" s="304"/>
      <c r="AF76" s="305">
        <f t="shared" si="5"/>
        <v>21175</v>
      </c>
      <c r="AG76" s="82">
        <v>1</v>
      </c>
      <c r="AH76" s="264" t="s">
        <v>1048</v>
      </c>
    </row>
    <row r="77" spans="1:34" s="32" customFormat="1" ht="52.5" customHeight="1">
      <c r="A77" s="41">
        <v>66</v>
      </c>
      <c r="B77" s="62" t="s">
        <v>988</v>
      </c>
      <c r="C77" s="41"/>
      <c r="D77" s="30"/>
      <c r="E77" s="31"/>
      <c r="F77" s="31"/>
      <c r="G77" s="31"/>
      <c r="H77" s="31"/>
      <c r="I77" s="31"/>
      <c r="J77" s="31"/>
      <c r="K77" s="31"/>
      <c r="L77" s="31"/>
      <c r="M77" s="31"/>
      <c r="N77" s="31"/>
      <c r="O77" s="31"/>
      <c r="P77" s="109">
        <f t="shared" si="8"/>
        <v>34388</v>
      </c>
      <c r="Q77" s="109">
        <f t="shared" si="9"/>
        <v>34388</v>
      </c>
      <c r="R77" s="63">
        <v>8261</v>
      </c>
      <c r="S77" s="63">
        <v>6877</v>
      </c>
      <c r="T77" s="63">
        <v>19250</v>
      </c>
      <c r="U77" s="63"/>
      <c r="V77" s="63"/>
      <c r="W77" s="63"/>
      <c r="X77" s="63"/>
      <c r="Y77" s="63"/>
      <c r="Z77" s="28"/>
      <c r="AA77" s="28"/>
      <c r="AB77" s="304">
        <f t="shared" ref="AB77:AB114" si="10">50%*Q77</f>
        <v>17194</v>
      </c>
      <c r="AC77" s="304"/>
      <c r="AD77" s="304">
        <f t="shared" ref="AD77:AD114" si="11">75%*Q77</f>
        <v>25791</v>
      </c>
      <c r="AE77" s="304"/>
      <c r="AF77" s="305">
        <f t="shared" ref="AF77:AF114" si="12">100%*Q77</f>
        <v>34388</v>
      </c>
      <c r="AG77" s="82">
        <v>0.95</v>
      </c>
      <c r="AH77" s="264" t="s">
        <v>1049</v>
      </c>
    </row>
    <row r="78" spans="1:34" s="32" customFormat="1" ht="52.5" customHeight="1">
      <c r="A78" s="41">
        <v>67</v>
      </c>
      <c r="B78" s="64" t="s">
        <v>937</v>
      </c>
      <c r="C78" s="41"/>
      <c r="D78" s="30"/>
      <c r="E78" s="31"/>
      <c r="F78" s="31"/>
      <c r="G78" s="31"/>
      <c r="H78" s="31"/>
      <c r="I78" s="31"/>
      <c r="J78" s="31"/>
      <c r="K78" s="31"/>
      <c r="L78" s="31"/>
      <c r="M78" s="31"/>
      <c r="N78" s="31"/>
      <c r="O78" s="31"/>
      <c r="P78" s="109">
        <f t="shared" si="8"/>
        <v>25403</v>
      </c>
      <c r="Q78" s="109">
        <f t="shared" si="9"/>
        <v>25403</v>
      </c>
      <c r="R78" s="63">
        <v>6102</v>
      </c>
      <c r="S78" s="63">
        <v>5080</v>
      </c>
      <c r="T78" s="63">
        <v>14221</v>
      </c>
      <c r="U78" s="63"/>
      <c r="V78" s="63"/>
      <c r="W78" s="63"/>
      <c r="X78" s="63"/>
      <c r="Y78" s="63"/>
      <c r="Z78" s="28"/>
      <c r="AA78" s="28"/>
      <c r="AB78" s="304">
        <f t="shared" si="10"/>
        <v>12701.5</v>
      </c>
      <c r="AC78" s="304"/>
      <c r="AD78" s="304">
        <f t="shared" si="11"/>
        <v>19052.25</v>
      </c>
      <c r="AE78" s="304"/>
      <c r="AF78" s="305">
        <f t="shared" si="12"/>
        <v>25403</v>
      </c>
      <c r="AG78" s="82">
        <v>1</v>
      </c>
      <c r="AH78" s="264" t="s">
        <v>1049</v>
      </c>
    </row>
    <row r="79" spans="1:34" s="32" customFormat="1" ht="52.5" customHeight="1">
      <c r="A79" s="41">
        <v>68</v>
      </c>
      <c r="B79" s="64" t="s">
        <v>938</v>
      </c>
      <c r="C79" s="41"/>
      <c r="D79" s="30"/>
      <c r="E79" s="31"/>
      <c r="F79" s="31"/>
      <c r="G79" s="31"/>
      <c r="H79" s="31"/>
      <c r="I79" s="31"/>
      <c r="J79" s="31"/>
      <c r="K79" s="31"/>
      <c r="L79" s="31"/>
      <c r="M79" s="31"/>
      <c r="N79" s="31"/>
      <c r="O79" s="31"/>
      <c r="P79" s="109">
        <f t="shared" si="8"/>
        <v>24750</v>
      </c>
      <c r="Q79" s="109">
        <f t="shared" si="9"/>
        <v>24750</v>
      </c>
      <c r="R79" s="63">
        <v>5945</v>
      </c>
      <c r="S79" s="63">
        <v>4950</v>
      </c>
      <c r="T79" s="63">
        <v>13855</v>
      </c>
      <c r="U79" s="63"/>
      <c r="V79" s="63"/>
      <c r="W79" s="63"/>
      <c r="X79" s="63"/>
      <c r="Y79" s="63"/>
      <c r="Z79" s="28"/>
      <c r="AA79" s="28"/>
      <c r="AB79" s="304">
        <f t="shared" si="10"/>
        <v>12375</v>
      </c>
      <c r="AC79" s="304"/>
      <c r="AD79" s="304">
        <f t="shared" si="11"/>
        <v>18562.5</v>
      </c>
      <c r="AE79" s="304"/>
      <c r="AF79" s="305">
        <f t="shared" si="12"/>
        <v>24750</v>
      </c>
      <c r="AG79" s="82">
        <v>1</v>
      </c>
      <c r="AH79" s="264" t="s">
        <v>1049</v>
      </c>
    </row>
    <row r="80" spans="1:34" s="32" customFormat="1" ht="52.5" customHeight="1">
      <c r="A80" s="41">
        <v>69</v>
      </c>
      <c r="B80" s="62" t="s">
        <v>989</v>
      </c>
      <c r="C80" s="41"/>
      <c r="D80" s="30"/>
      <c r="E80" s="31"/>
      <c r="F80" s="31"/>
      <c r="G80" s="31"/>
      <c r="H80" s="31"/>
      <c r="I80" s="31"/>
      <c r="J80" s="31"/>
      <c r="K80" s="31"/>
      <c r="L80" s="31"/>
      <c r="M80" s="31"/>
      <c r="N80" s="31"/>
      <c r="O80" s="31"/>
      <c r="P80" s="109">
        <f t="shared" si="8"/>
        <v>21664</v>
      </c>
      <c r="Q80" s="109">
        <f t="shared" si="9"/>
        <v>21664</v>
      </c>
      <c r="R80" s="63">
        <v>5203</v>
      </c>
      <c r="S80" s="63">
        <v>4333</v>
      </c>
      <c r="T80" s="63">
        <v>12128</v>
      </c>
      <c r="U80" s="63"/>
      <c r="V80" s="63"/>
      <c r="W80" s="63"/>
      <c r="X80" s="63"/>
      <c r="Y80" s="63"/>
      <c r="Z80" s="28"/>
      <c r="AA80" s="28"/>
      <c r="AB80" s="304">
        <f t="shared" si="10"/>
        <v>10832</v>
      </c>
      <c r="AC80" s="304"/>
      <c r="AD80" s="304">
        <f t="shared" si="11"/>
        <v>16248</v>
      </c>
      <c r="AE80" s="304"/>
      <c r="AF80" s="305">
        <f t="shared" si="12"/>
        <v>21664</v>
      </c>
      <c r="AG80" s="82"/>
      <c r="AH80" s="264" t="s">
        <v>1049</v>
      </c>
    </row>
    <row r="81" spans="1:34" s="32" customFormat="1" ht="52.5" customHeight="1">
      <c r="A81" s="41">
        <v>70</v>
      </c>
      <c r="B81" s="267" t="s">
        <v>992</v>
      </c>
      <c r="C81" s="41"/>
      <c r="D81" s="30"/>
      <c r="E81" s="31"/>
      <c r="F81" s="31"/>
      <c r="G81" s="31"/>
      <c r="H81" s="31"/>
      <c r="I81" s="31"/>
      <c r="J81" s="31"/>
      <c r="K81" s="31"/>
      <c r="L81" s="31"/>
      <c r="M81" s="31"/>
      <c r="N81" s="31"/>
      <c r="O81" s="31"/>
      <c r="P81" s="109">
        <f t="shared" si="8"/>
        <v>23426</v>
      </c>
      <c r="Q81" s="109">
        <f t="shared" si="9"/>
        <v>23426</v>
      </c>
      <c r="R81" s="63">
        <v>5627</v>
      </c>
      <c r="S81" s="63">
        <v>4685</v>
      </c>
      <c r="T81" s="63">
        <v>13114</v>
      </c>
      <c r="U81" s="63"/>
      <c r="V81" s="63"/>
      <c r="W81" s="63"/>
      <c r="X81" s="63"/>
      <c r="Y81" s="63"/>
      <c r="Z81" s="28"/>
      <c r="AA81" s="28"/>
      <c r="AB81" s="304">
        <f t="shared" si="10"/>
        <v>11713</v>
      </c>
      <c r="AC81" s="304"/>
      <c r="AD81" s="304">
        <f t="shared" si="11"/>
        <v>17569.5</v>
      </c>
      <c r="AE81" s="304"/>
      <c r="AF81" s="305">
        <f t="shared" si="12"/>
        <v>23426</v>
      </c>
      <c r="AG81" s="82">
        <v>1</v>
      </c>
      <c r="AH81" s="264" t="s">
        <v>1050</v>
      </c>
    </row>
    <row r="82" spans="1:34" s="32" customFormat="1" ht="52.5" customHeight="1">
      <c r="A82" s="41">
        <v>71</v>
      </c>
      <c r="B82" s="64" t="s">
        <v>993</v>
      </c>
      <c r="C82" s="41"/>
      <c r="D82" s="30"/>
      <c r="E82" s="31"/>
      <c r="F82" s="31"/>
      <c r="G82" s="31"/>
      <c r="H82" s="31"/>
      <c r="I82" s="31"/>
      <c r="J82" s="31"/>
      <c r="K82" s="31"/>
      <c r="L82" s="31"/>
      <c r="M82" s="31"/>
      <c r="N82" s="31"/>
      <c r="O82" s="31"/>
      <c r="P82" s="109">
        <f t="shared" si="8"/>
        <v>30554</v>
      </c>
      <c r="Q82" s="109">
        <f t="shared" si="9"/>
        <v>30554</v>
      </c>
      <c r="R82" s="63">
        <v>7340</v>
      </c>
      <c r="S82" s="63">
        <v>6110</v>
      </c>
      <c r="T82" s="63">
        <v>17104</v>
      </c>
      <c r="U82" s="63"/>
      <c r="V82" s="63"/>
      <c r="W82" s="63"/>
      <c r="X82" s="63"/>
      <c r="Y82" s="63"/>
      <c r="Z82" s="28"/>
      <c r="AA82" s="28"/>
      <c r="AB82" s="304">
        <f t="shared" si="10"/>
        <v>15277</v>
      </c>
      <c r="AC82" s="304"/>
      <c r="AD82" s="304">
        <f t="shared" si="11"/>
        <v>22915.5</v>
      </c>
      <c r="AE82" s="304"/>
      <c r="AF82" s="305">
        <f t="shared" si="12"/>
        <v>30554</v>
      </c>
      <c r="AG82" s="82">
        <v>1</v>
      </c>
      <c r="AH82" s="264" t="s">
        <v>1050</v>
      </c>
    </row>
    <row r="83" spans="1:34" s="32" customFormat="1" ht="52.5" customHeight="1">
      <c r="A83" s="41">
        <v>72</v>
      </c>
      <c r="B83" s="64" t="s">
        <v>958</v>
      </c>
      <c r="C83" s="41"/>
      <c r="D83" s="30"/>
      <c r="E83" s="31"/>
      <c r="F83" s="31"/>
      <c r="G83" s="31"/>
      <c r="H83" s="31"/>
      <c r="I83" s="31"/>
      <c r="J83" s="31"/>
      <c r="K83" s="31"/>
      <c r="L83" s="31"/>
      <c r="M83" s="31"/>
      <c r="N83" s="31"/>
      <c r="O83" s="31"/>
      <c r="P83" s="109">
        <f t="shared" si="8"/>
        <v>28312</v>
      </c>
      <c r="Q83" s="109">
        <f t="shared" si="9"/>
        <v>28312</v>
      </c>
      <c r="R83" s="63">
        <v>6801</v>
      </c>
      <c r="S83" s="63">
        <v>5662</v>
      </c>
      <c r="T83" s="63">
        <v>15849</v>
      </c>
      <c r="U83" s="63"/>
      <c r="V83" s="63"/>
      <c r="W83" s="63"/>
      <c r="X83" s="63"/>
      <c r="Y83" s="63"/>
      <c r="Z83" s="28"/>
      <c r="AA83" s="28"/>
      <c r="AB83" s="304">
        <f t="shared" si="10"/>
        <v>14156</v>
      </c>
      <c r="AC83" s="304"/>
      <c r="AD83" s="304">
        <f t="shared" si="11"/>
        <v>21234</v>
      </c>
      <c r="AE83" s="304"/>
      <c r="AF83" s="305">
        <f t="shared" si="12"/>
        <v>28312</v>
      </c>
      <c r="AG83" s="82">
        <v>1</v>
      </c>
      <c r="AH83" s="264" t="s">
        <v>1050</v>
      </c>
    </row>
    <row r="84" spans="1:34" s="32" customFormat="1" ht="52.5" customHeight="1">
      <c r="A84" s="41">
        <v>73</v>
      </c>
      <c r="B84" s="64" t="s">
        <v>957</v>
      </c>
      <c r="C84" s="41"/>
      <c r="D84" s="30"/>
      <c r="E84" s="31"/>
      <c r="F84" s="31"/>
      <c r="G84" s="31"/>
      <c r="H84" s="31"/>
      <c r="I84" s="31"/>
      <c r="J84" s="31"/>
      <c r="K84" s="31"/>
      <c r="L84" s="31"/>
      <c r="M84" s="31"/>
      <c r="N84" s="31"/>
      <c r="O84" s="31"/>
      <c r="P84" s="109">
        <f t="shared" si="8"/>
        <v>21971</v>
      </c>
      <c r="Q84" s="109">
        <f t="shared" si="9"/>
        <v>21971</v>
      </c>
      <c r="R84" s="63">
        <v>5278</v>
      </c>
      <c r="S84" s="63">
        <v>4394</v>
      </c>
      <c r="T84" s="63">
        <v>12299</v>
      </c>
      <c r="U84" s="63"/>
      <c r="V84" s="63"/>
      <c r="W84" s="63"/>
      <c r="X84" s="63"/>
      <c r="Y84" s="63"/>
      <c r="Z84" s="28"/>
      <c r="AA84" s="28"/>
      <c r="AB84" s="304">
        <f t="shared" si="10"/>
        <v>10985.5</v>
      </c>
      <c r="AC84" s="304"/>
      <c r="AD84" s="304">
        <f t="shared" si="11"/>
        <v>16478.25</v>
      </c>
      <c r="AE84" s="304"/>
      <c r="AF84" s="305">
        <f t="shared" si="12"/>
        <v>21971</v>
      </c>
      <c r="AG84" s="82">
        <v>1</v>
      </c>
      <c r="AH84" s="264" t="s">
        <v>1050</v>
      </c>
    </row>
    <row r="85" spans="1:34" s="32" customFormat="1" ht="52.5" customHeight="1">
      <c r="A85" s="41">
        <v>74</v>
      </c>
      <c r="B85" s="64" t="s">
        <v>994</v>
      </c>
      <c r="C85" s="41"/>
      <c r="D85" s="30"/>
      <c r="E85" s="31"/>
      <c r="F85" s="31"/>
      <c r="G85" s="31"/>
      <c r="H85" s="31"/>
      <c r="I85" s="31"/>
      <c r="J85" s="31"/>
      <c r="K85" s="31"/>
      <c r="L85" s="31"/>
      <c r="M85" s="31"/>
      <c r="N85" s="31"/>
      <c r="O85" s="31"/>
      <c r="P85" s="109">
        <f t="shared" si="8"/>
        <v>32299</v>
      </c>
      <c r="Q85" s="109">
        <f t="shared" si="9"/>
        <v>32299</v>
      </c>
      <c r="R85" s="63">
        <v>7759</v>
      </c>
      <c r="S85" s="63">
        <v>6459</v>
      </c>
      <c r="T85" s="63">
        <v>18081</v>
      </c>
      <c r="U85" s="63"/>
      <c r="V85" s="63"/>
      <c r="W85" s="63"/>
      <c r="X85" s="63"/>
      <c r="Y85" s="63"/>
      <c r="Z85" s="28"/>
      <c r="AA85" s="28"/>
      <c r="AB85" s="304">
        <f t="shared" si="10"/>
        <v>16149.5</v>
      </c>
      <c r="AC85" s="304"/>
      <c r="AD85" s="304">
        <f t="shared" si="11"/>
        <v>24224.25</v>
      </c>
      <c r="AE85" s="304"/>
      <c r="AF85" s="305">
        <f t="shared" si="12"/>
        <v>32299</v>
      </c>
      <c r="AG85" s="82">
        <v>1</v>
      </c>
      <c r="AH85" s="264" t="s">
        <v>1047</v>
      </c>
    </row>
    <row r="86" spans="1:34" s="32" customFormat="1" ht="52.5" customHeight="1">
      <c r="A86" s="41">
        <v>75</v>
      </c>
      <c r="B86" s="64" t="s">
        <v>945</v>
      </c>
      <c r="C86" s="41"/>
      <c r="D86" s="30"/>
      <c r="E86" s="31"/>
      <c r="F86" s="31"/>
      <c r="G86" s="31"/>
      <c r="H86" s="31"/>
      <c r="I86" s="31"/>
      <c r="J86" s="31"/>
      <c r="K86" s="31"/>
      <c r="L86" s="31"/>
      <c r="M86" s="31"/>
      <c r="N86" s="31"/>
      <c r="O86" s="31"/>
      <c r="P86" s="109">
        <f t="shared" si="8"/>
        <v>37711</v>
      </c>
      <c r="Q86" s="109">
        <f t="shared" si="9"/>
        <v>37711</v>
      </c>
      <c r="R86" s="63">
        <v>9059</v>
      </c>
      <c r="S86" s="63">
        <v>7542</v>
      </c>
      <c r="T86" s="63">
        <v>21110</v>
      </c>
      <c r="U86" s="63"/>
      <c r="V86" s="63"/>
      <c r="W86" s="63"/>
      <c r="X86" s="63"/>
      <c r="Y86" s="63"/>
      <c r="Z86" s="28"/>
      <c r="AA86" s="28"/>
      <c r="AB86" s="304">
        <f t="shared" si="10"/>
        <v>18855.5</v>
      </c>
      <c r="AC86" s="304"/>
      <c r="AD86" s="304">
        <f t="shared" si="11"/>
        <v>28283.25</v>
      </c>
      <c r="AE86" s="304"/>
      <c r="AF86" s="305">
        <f t="shared" si="12"/>
        <v>37711</v>
      </c>
      <c r="AG86" s="82">
        <v>1</v>
      </c>
      <c r="AH86" s="264" t="s">
        <v>1047</v>
      </c>
    </row>
    <row r="87" spans="1:34" s="32" customFormat="1" ht="52.5" customHeight="1">
      <c r="A87" s="41">
        <v>76</v>
      </c>
      <c r="B87" s="268" t="s">
        <v>995</v>
      </c>
      <c r="C87" s="41"/>
      <c r="D87" s="30"/>
      <c r="E87" s="31"/>
      <c r="F87" s="31"/>
      <c r="G87" s="31"/>
      <c r="H87" s="31"/>
      <c r="I87" s="31"/>
      <c r="J87" s="31"/>
      <c r="K87" s="31"/>
      <c r="L87" s="31"/>
      <c r="M87" s="31"/>
      <c r="N87" s="31"/>
      <c r="O87" s="31"/>
      <c r="P87" s="109">
        <v>22919</v>
      </c>
      <c r="Q87" s="109">
        <v>22919</v>
      </c>
      <c r="R87" s="63">
        <v>5506</v>
      </c>
      <c r="S87" s="63">
        <v>4583</v>
      </c>
      <c r="T87" s="63">
        <v>12830</v>
      </c>
      <c r="U87" s="63"/>
      <c r="V87" s="63"/>
      <c r="W87" s="63"/>
      <c r="X87" s="63"/>
      <c r="Y87" s="63"/>
      <c r="Z87" s="28"/>
      <c r="AA87" s="28"/>
      <c r="AB87" s="304">
        <f t="shared" si="10"/>
        <v>11459.5</v>
      </c>
      <c r="AC87" s="304"/>
      <c r="AD87" s="304">
        <f t="shared" si="11"/>
        <v>17189.25</v>
      </c>
      <c r="AE87" s="304"/>
      <c r="AF87" s="305">
        <f t="shared" si="12"/>
        <v>22919</v>
      </c>
      <c r="AG87" s="82">
        <v>1</v>
      </c>
      <c r="AH87" s="264" t="s">
        <v>1047</v>
      </c>
    </row>
    <row r="88" spans="1:34" s="32" customFormat="1" ht="52.5" customHeight="1">
      <c r="A88" s="41">
        <v>77</v>
      </c>
      <c r="B88" s="87" t="s">
        <v>952</v>
      </c>
      <c r="C88" s="41"/>
      <c r="D88" s="30"/>
      <c r="E88" s="31"/>
      <c r="F88" s="31"/>
      <c r="G88" s="31"/>
      <c r="H88" s="31"/>
      <c r="I88" s="31"/>
      <c r="J88" s="31"/>
      <c r="K88" s="31"/>
      <c r="L88" s="31"/>
      <c r="M88" s="31"/>
      <c r="N88" s="31"/>
      <c r="O88" s="31"/>
      <c r="P88" s="109">
        <f t="shared" ref="P88:P110" si="13">Q88+V88</f>
        <v>24453</v>
      </c>
      <c r="Q88" s="109">
        <f t="shared" ref="Q88:Q110" si="14">SUM(R88:U88)</f>
        <v>24453</v>
      </c>
      <c r="R88" s="63">
        <v>5874</v>
      </c>
      <c r="S88" s="63">
        <v>4890</v>
      </c>
      <c r="T88" s="63">
        <v>13689</v>
      </c>
      <c r="U88" s="63"/>
      <c r="V88" s="63"/>
      <c r="W88" s="63"/>
      <c r="X88" s="63"/>
      <c r="Y88" s="63"/>
      <c r="Z88" s="28"/>
      <c r="AA88" s="28"/>
      <c r="AB88" s="304">
        <f t="shared" si="10"/>
        <v>12226.5</v>
      </c>
      <c r="AC88" s="304"/>
      <c r="AD88" s="304">
        <f t="shared" si="11"/>
        <v>18339.75</v>
      </c>
      <c r="AE88" s="304"/>
      <c r="AF88" s="305">
        <f t="shared" si="12"/>
        <v>24453</v>
      </c>
      <c r="AG88" s="82">
        <v>1</v>
      </c>
      <c r="AH88" s="264" t="s">
        <v>1047</v>
      </c>
    </row>
    <row r="89" spans="1:34" s="32" customFormat="1" ht="52.5" customHeight="1">
      <c r="A89" s="41">
        <v>78</v>
      </c>
      <c r="B89" s="64" t="s">
        <v>948</v>
      </c>
      <c r="C89" s="41"/>
      <c r="D89" s="30"/>
      <c r="E89" s="31"/>
      <c r="F89" s="31"/>
      <c r="G89" s="31"/>
      <c r="H89" s="31"/>
      <c r="I89" s="31"/>
      <c r="J89" s="31"/>
      <c r="K89" s="31"/>
      <c r="L89" s="31"/>
      <c r="M89" s="31"/>
      <c r="N89" s="31"/>
      <c r="O89" s="31"/>
      <c r="P89" s="109">
        <f t="shared" si="13"/>
        <v>18755</v>
      </c>
      <c r="Q89" s="109">
        <f t="shared" si="14"/>
        <v>18755</v>
      </c>
      <c r="R89" s="63">
        <v>4505</v>
      </c>
      <c r="S89" s="63">
        <v>3751</v>
      </c>
      <c r="T89" s="63">
        <v>10499</v>
      </c>
      <c r="U89" s="63"/>
      <c r="V89" s="63"/>
      <c r="W89" s="63"/>
      <c r="X89" s="63"/>
      <c r="Y89" s="63"/>
      <c r="Z89" s="28"/>
      <c r="AA89" s="28"/>
      <c r="AB89" s="304">
        <f t="shared" si="10"/>
        <v>9377.5</v>
      </c>
      <c r="AC89" s="304"/>
      <c r="AD89" s="304">
        <f t="shared" si="11"/>
        <v>14066.25</v>
      </c>
      <c r="AE89" s="304"/>
      <c r="AF89" s="305">
        <f t="shared" si="12"/>
        <v>18755</v>
      </c>
      <c r="AG89" s="82">
        <v>0.9556</v>
      </c>
      <c r="AH89" s="264" t="s">
        <v>1047</v>
      </c>
    </row>
    <row r="90" spans="1:34" s="32" customFormat="1" ht="56.1" customHeight="1">
      <c r="A90" s="41">
        <v>79</v>
      </c>
      <c r="B90" s="64" t="s">
        <v>923</v>
      </c>
      <c r="C90" s="41"/>
      <c r="D90" s="30"/>
      <c r="E90" s="31"/>
      <c r="F90" s="31"/>
      <c r="G90" s="31"/>
      <c r="H90" s="31"/>
      <c r="I90" s="31"/>
      <c r="J90" s="31"/>
      <c r="K90" s="31"/>
      <c r="L90" s="31"/>
      <c r="M90" s="31"/>
      <c r="N90" s="31"/>
      <c r="O90" s="31"/>
      <c r="P90" s="109">
        <f t="shared" si="13"/>
        <v>50568</v>
      </c>
      <c r="Q90" s="109">
        <f t="shared" si="14"/>
        <v>50568</v>
      </c>
      <c r="R90" s="63">
        <v>12147</v>
      </c>
      <c r="S90" s="63">
        <v>10113</v>
      </c>
      <c r="T90" s="63">
        <v>28308</v>
      </c>
      <c r="U90" s="63"/>
      <c r="V90" s="63"/>
      <c r="W90" s="63"/>
      <c r="X90" s="63"/>
      <c r="Y90" s="63"/>
      <c r="Z90" s="28"/>
      <c r="AA90" s="28"/>
      <c r="AB90" s="304">
        <f t="shared" si="10"/>
        <v>25284</v>
      </c>
      <c r="AC90" s="304"/>
      <c r="AD90" s="304">
        <f t="shared" si="11"/>
        <v>37926</v>
      </c>
      <c r="AE90" s="304"/>
      <c r="AF90" s="305">
        <f t="shared" si="12"/>
        <v>50568</v>
      </c>
      <c r="AG90" s="82">
        <v>1</v>
      </c>
      <c r="AH90" s="264" t="s">
        <v>1041</v>
      </c>
    </row>
    <row r="91" spans="1:34" s="32" customFormat="1" ht="52.5" customHeight="1">
      <c r="A91" s="41">
        <v>80</v>
      </c>
      <c r="B91" s="64" t="s">
        <v>924</v>
      </c>
      <c r="C91" s="41"/>
      <c r="D91" s="30"/>
      <c r="E91" s="31"/>
      <c r="F91" s="31"/>
      <c r="G91" s="31"/>
      <c r="H91" s="31"/>
      <c r="I91" s="31"/>
      <c r="J91" s="31"/>
      <c r="K91" s="31"/>
      <c r="L91" s="31"/>
      <c r="M91" s="31"/>
      <c r="N91" s="31"/>
      <c r="O91" s="31"/>
      <c r="P91" s="109">
        <f t="shared" si="13"/>
        <v>23488</v>
      </c>
      <c r="Q91" s="109">
        <f t="shared" si="14"/>
        <v>23488</v>
      </c>
      <c r="R91" s="63">
        <v>5643</v>
      </c>
      <c r="S91" s="63">
        <v>4697</v>
      </c>
      <c r="T91" s="63">
        <v>13148</v>
      </c>
      <c r="U91" s="63"/>
      <c r="V91" s="63"/>
      <c r="W91" s="63"/>
      <c r="X91" s="63"/>
      <c r="Y91" s="63"/>
      <c r="Z91" s="28"/>
      <c r="AA91" s="28"/>
      <c r="AB91" s="304">
        <f t="shared" si="10"/>
        <v>11744</v>
      </c>
      <c r="AC91" s="304"/>
      <c r="AD91" s="304">
        <f t="shared" si="11"/>
        <v>17616</v>
      </c>
      <c r="AE91" s="304"/>
      <c r="AF91" s="305">
        <f t="shared" si="12"/>
        <v>23488</v>
      </c>
      <c r="AG91" s="82">
        <v>1</v>
      </c>
      <c r="AH91" s="264" t="s">
        <v>1041</v>
      </c>
    </row>
    <row r="92" spans="1:34" s="32" customFormat="1" ht="52.5" customHeight="1">
      <c r="A92" s="41">
        <v>81</v>
      </c>
      <c r="B92" s="64" t="s">
        <v>996</v>
      </c>
      <c r="C92" s="41"/>
      <c r="D92" s="30"/>
      <c r="E92" s="31"/>
      <c r="F92" s="31"/>
      <c r="G92" s="31"/>
      <c r="H92" s="31"/>
      <c r="I92" s="31"/>
      <c r="J92" s="31"/>
      <c r="K92" s="31"/>
      <c r="L92" s="31"/>
      <c r="M92" s="31"/>
      <c r="N92" s="31"/>
      <c r="O92" s="31"/>
      <c r="P92" s="109">
        <f t="shared" si="13"/>
        <v>23096</v>
      </c>
      <c r="Q92" s="109">
        <f t="shared" si="14"/>
        <v>23096</v>
      </c>
      <c r="R92" s="63">
        <v>5548</v>
      </c>
      <c r="S92" s="63">
        <v>4619</v>
      </c>
      <c r="T92" s="63">
        <v>12929</v>
      </c>
      <c r="U92" s="63"/>
      <c r="V92" s="63"/>
      <c r="W92" s="63"/>
      <c r="X92" s="63"/>
      <c r="Y92" s="63"/>
      <c r="Z92" s="28"/>
      <c r="AA92" s="28"/>
      <c r="AB92" s="304">
        <f t="shared" si="10"/>
        <v>11548</v>
      </c>
      <c r="AC92" s="304"/>
      <c r="AD92" s="304">
        <f t="shared" si="11"/>
        <v>17322</v>
      </c>
      <c r="AE92" s="304"/>
      <c r="AF92" s="305">
        <f t="shared" si="12"/>
        <v>23096</v>
      </c>
      <c r="AG92" s="82">
        <v>1</v>
      </c>
      <c r="AH92" s="264" t="s">
        <v>1041</v>
      </c>
    </row>
    <row r="93" spans="1:34" s="32" customFormat="1" ht="52.5" customHeight="1">
      <c r="A93" s="41">
        <v>82</v>
      </c>
      <c r="B93" s="269" t="s">
        <v>997</v>
      </c>
      <c r="C93" s="41"/>
      <c r="D93" s="30"/>
      <c r="E93" s="31"/>
      <c r="F93" s="31"/>
      <c r="G93" s="31"/>
      <c r="H93" s="31"/>
      <c r="I93" s="31"/>
      <c r="J93" s="31"/>
      <c r="K93" s="31"/>
      <c r="L93" s="31"/>
      <c r="M93" s="31"/>
      <c r="N93" s="31"/>
      <c r="O93" s="31"/>
      <c r="P93" s="109">
        <f t="shared" si="13"/>
        <v>21294</v>
      </c>
      <c r="Q93" s="109">
        <f t="shared" si="14"/>
        <v>21294</v>
      </c>
      <c r="R93" s="63">
        <v>5116</v>
      </c>
      <c r="S93" s="63">
        <v>4258</v>
      </c>
      <c r="T93" s="63">
        <v>11920</v>
      </c>
      <c r="U93" s="63"/>
      <c r="V93" s="63"/>
      <c r="W93" s="63"/>
      <c r="X93" s="63"/>
      <c r="Y93" s="63"/>
      <c r="Z93" s="28"/>
      <c r="AA93" s="28"/>
      <c r="AB93" s="304">
        <f t="shared" si="10"/>
        <v>10647</v>
      </c>
      <c r="AC93" s="304"/>
      <c r="AD93" s="304">
        <f t="shared" si="11"/>
        <v>15970.5</v>
      </c>
      <c r="AE93" s="304"/>
      <c r="AF93" s="305">
        <f t="shared" si="12"/>
        <v>21294</v>
      </c>
      <c r="AG93" s="82">
        <v>1</v>
      </c>
      <c r="AH93" s="264" t="s">
        <v>1041</v>
      </c>
    </row>
    <row r="94" spans="1:34" s="32" customFormat="1" ht="52.5" customHeight="1">
      <c r="A94" s="41">
        <v>83</v>
      </c>
      <c r="B94" s="266" t="s">
        <v>1014</v>
      </c>
      <c r="C94" s="41"/>
      <c r="D94" s="30"/>
      <c r="E94" s="31"/>
      <c r="F94" s="31"/>
      <c r="G94" s="31"/>
      <c r="H94" s="31"/>
      <c r="I94" s="31"/>
      <c r="J94" s="31"/>
      <c r="K94" s="31"/>
      <c r="L94" s="31"/>
      <c r="M94" s="31"/>
      <c r="N94" s="31"/>
      <c r="O94" s="31"/>
      <c r="P94" s="109">
        <f t="shared" si="13"/>
        <v>18888</v>
      </c>
      <c r="Q94" s="109">
        <f t="shared" si="14"/>
        <v>18888</v>
      </c>
      <c r="R94" s="63">
        <v>4538</v>
      </c>
      <c r="S94" s="63">
        <v>3777</v>
      </c>
      <c r="T94" s="63">
        <v>10573</v>
      </c>
      <c r="U94" s="63"/>
      <c r="V94" s="63"/>
      <c r="W94" s="63"/>
      <c r="X94" s="63"/>
      <c r="Y94" s="63"/>
      <c r="Z94" s="28"/>
      <c r="AA94" s="28"/>
      <c r="AB94" s="304">
        <f t="shared" si="10"/>
        <v>9444</v>
      </c>
      <c r="AC94" s="304"/>
      <c r="AD94" s="304">
        <f t="shared" si="11"/>
        <v>14166</v>
      </c>
      <c r="AE94" s="304"/>
      <c r="AF94" s="305">
        <f t="shared" si="12"/>
        <v>18888</v>
      </c>
      <c r="AG94" s="82">
        <v>1</v>
      </c>
      <c r="AH94" s="264" t="s">
        <v>1041</v>
      </c>
    </row>
    <row r="95" spans="1:34" s="32" customFormat="1" ht="52.5" customHeight="1">
      <c r="A95" s="41">
        <v>84</v>
      </c>
      <c r="B95" s="62" t="s">
        <v>915</v>
      </c>
      <c r="C95" s="41"/>
      <c r="D95" s="30"/>
      <c r="E95" s="31"/>
      <c r="F95" s="31"/>
      <c r="G95" s="31"/>
      <c r="H95" s="31"/>
      <c r="I95" s="31"/>
      <c r="J95" s="31"/>
      <c r="K95" s="31"/>
      <c r="L95" s="31"/>
      <c r="M95" s="31"/>
      <c r="N95" s="31"/>
      <c r="O95" s="31"/>
      <c r="P95" s="109">
        <f t="shared" si="13"/>
        <v>46614</v>
      </c>
      <c r="Q95" s="109">
        <f t="shared" si="14"/>
        <v>46614</v>
      </c>
      <c r="R95" s="63">
        <v>11197</v>
      </c>
      <c r="S95" s="63">
        <v>9322</v>
      </c>
      <c r="T95" s="63">
        <v>26095</v>
      </c>
      <c r="U95" s="63"/>
      <c r="V95" s="63"/>
      <c r="W95" s="63"/>
      <c r="X95" s="63"/>
      <c r="Y95" s="63"/>
      <c r="Z95" s="28"/>
      <c r="AA95" s="28"/>
      <c r="AB95" s="304">
        <f t="shared" si="10"/>
        <v>23307</v>
      </c>
      <c r="AC95" s="304"/>
      <c r="AD95" s="304">
        <f t="shared" si="11"/>
        <v>34960.5</v>
      </c>
      <c r="AE95" s="304"/>
      <c r="AF95" s="305">
        <f t="shared" si="12"/>
        <v>46614</v>
      </c>
      <c r="AG95" s="82">
        <v>1</v>
      </c>
      <c r="AH95" s="264" t="s">
        <v>1042</v>
      </c>
    </row>
    <row r="96" spans="1:34" s="32" customFormat="1" ht="52.5" customHeight="1">
      <c r="A96" s="41">
        <v>85</v>
      </c>
      <c r="B96" s="64" t="s">
        <v>941</v>
      </c>
      <c r="C96" s="41"/>
      <c r="D96" s="30"/>
      <c r="E96" s="31"/>
      <c r="F96" s="31"/>
      <c r="G96" s="31"/>
      <c r="H96" s="31"/>
      <c r="I96" s="31"/>
      <c r="J96" s="31"/>
      <c r="K96" s="31"/>
      <c r="L96" s="31"/>
      <c r="M96" s="31"/>
      <c r="N96" s="31"/>
      <c r="O96" s="31"/>
      <c r="P96" s="109">
        <f t="shared" si="13"/>
        <v>26591</v>
      </c>
      <c r="Q96" s="109">
        <f t="shared" si="14"/>
        <v>26591</v>
      </c>
      <c r="R96" s="63">
        <v>6388</v>
      </c>
      <c r="S96" s="63">
        <v>5318</v>
      </c>
      <c r="T96" s="63">
        <v>14885</v>
      </c>
      <c r="U96" s="63"/>
      <c r="V96" s="63"/>
      <c r="W96" s="63"/>
      <c r="X96" s="63"/>
      <c r="Y96" s="63"/>
      <c r="Z96" s="28"/>
      <c r="AA96" s="28"/>
      <c r="AB96" s="304">
        <f t="shared" si="10"/>
        <v>13295.5</v>
      </c>
      <c r="AC96" s="304"/>
      <c r="AD96" s="304">
        <f t="shared" si="11"/>
        <v>19943.25</v>
      </c>
      <c r="AE96" s="304"/>
      <c r="AF96" s="305">
        <f t="shared" si="12"/>
        <v>26591</v>
      </c>
      <c r="AG96" s="82">
        <v>1</v>
      </c>
      <c r="AH96" s="264" t="s">
        <v>1042</v>
      </c>
    </row>
    <row r="97" spans="1:34" s="32" customFormat="1" ht="52.5" customHeight="1">
      <c r="A97" s="41">
        <v>86</v>
      </c>
      <c r="B97" s="64" t="s">
        <v>956</v>
      </c>
      <c r="C97" s="41"/>
      <c r="D97" s="30"/>
      <c r="E97" s="31"/>
      <c r="F97" s="31"/>
      <c r="G97" s="31"/>
      <c r="H97" s="31"/>
      <c r="I97" s="31"/>
      <c r="J97" s="31"/>
      <c r="K97" s="31"/>
      <c r="L97" s="31"/>
      <c r="M97" s="31"/>
      <c r="N97" s="31"/>
      <c r="O97" s="31"/>
      <c r="P97" s="109">
        <f t="shared" si="13"/>
        <v>19016</v>
      </c>
      <c r="Q97" s="109">
        <f t="shared" si="14"/>
        <v>19016</v>
      </c>
      <c r="R97" s="63">
        <v>4568</v>
      </c>
      <c r="S97" s="63">
        <v>3803</v>
      </c>
      <c r="T97" s="63">
        <v>10645</v>
      </c>
      <c r="U97" s="63"/>
      <c r="V97" s="63"/>
      <c r="W97" s="63"/>
      <c r="X97" s="63"/>
      <c r="Y97" s="63"/>
      <c r="Z97" s="28"/>
      <c r="AA97" s="28"/>
      <c r="AB97" s="304">
        <f t="shared" si="10"/>
        <v>9508</v>
      </c>
      <c r="AC97" s="304"/>
      <c r="AD97" s="304">
        <f t="shared" si="11"/>
        <v>14262</v>
      </c>
      <c r="AE97" s="304"/>
      <c r="AF97" s="305">
        <f t="shared" si="12"/>
        <v>19016</v>
      </c>
      <c r="AG97" s="82">
        <v>1</v>
      </c>
      <c r="AH97" s="264" t="s">
        <v>1042</v>
      </c>
    </row>
    <row r="98" spans="1:34" s="32" customFormat="1" ht="52.5" customHeight="1">
      <c r="A98" s="41">
        <v>87</v>
      </c>
      <c r="B98" s="62" t="s">
        <v>1012</v>
      </c>
      <c r="C98" s="41"/>
      <c r="D98" s="30"/>
      <c r="E98" s="31"/>
      <c r="F98" s="31"/>
      <c r="G98" s="31"/>
      <c r="H98" s="31"/>
      <c r="I98" s="31"/>
      <c r="J98" s="31"/>
      <c r="K98" s="31"/>
      <c r="L98" s="31"/>
      <c r="M98" s="31"/>
      <c r="N98" s="31"/>
      <c r="O98" s="31"/>
      <c r="P98" s="109">
        <f t="shared" si="13"/>
        <v>29894</v>
      </c>
      <c r="Q98" s="109">
        <f t="shared" si="14"/>
        <v>29894</v>
      </c>
      <c r="R98" s="63">
        <v>7181</v>
      </c>
      <c r="S98" s="63">
        <v>5978</v>
      </c>
      <c r="T98" s="63">
        <v>16735</v>
      </c>
      <c r="U98" s="63"/>
      <c r="V98" s="63"/>
      <c r="W98" s="63"/>
      <c r="X98" s="63"/>
      <c r="Y98" s="63"/>
      <c r="Z98" s="28"/>
      <c r="AA98" s="28"/>
      <c r="AB98" s="304">
        <f t="shared" si="10"/>
        <v>14947</v>
      </c>
      <c r="AC98" s="304"/>
      <c r="AD98" s="304">
        <f t="shared" si="11"/>
        <v>22420.5</v>
      </c>
      <c r="AE98" s="304"/>
      <c r="AF98" s="305">
        <f t="shared" si="12"/>
        <v>29894</v>
      </c>
      <c r="AG98" s="82"/>
      <c r="AH98" s="264" t="s">
        <v>1042</v>
      </c>
    </row>
    <row r="99" spans="1:34" s="32" customFormat="1" ht="52.5" customHeight="1">
      <c r="A99" s="41">
        <v>88</v>
      </c>
      <c r="B99" s="62" t="s">
        <v>998</v>
      </c>
      <c r="C99" s="41"/>
      <c r="D99" s="30"/>
      <c r="E99" s="31"/>
      <c r="F99" s="31"/>
      <c r="G99" s="31"/>
      <c r="H99" s="31"/>
      <c r="I99" s="31"/>
      <c r="J99" s="31"/>
      <c r="K99" s="31"/>
      <c r="L99" s="31"/>
      <c r="M99" s="31"/>
      <c r="N99" s="31"/>
      <c r="O99" s="31"/>
      <c r="P99" s="109">
        <f t="shared" si="13"/>
        <v>32582</v>
      </c>
      <c r="Q99" s="109">
        <f t="shared" si="14"/>
        <v>32582</v>
      </c>
      <c r="R99" s="63">
        <v>7826</v>
      </c>
      <c r="S99" s="63">
        <v>6516</v>
      </c>
      <c r="T99" s="63">
        <v>18240</v>
      </c>
      <c r="U99" s="63"/>
      <c r="V99" s="63"/>
      <c r="W99" s="63"/>
      <c r="X99" s="63"/>
      <c r="Y99" s="63"/>
      <c r="Z99" s="28"/>
      <c r="AA99" s="28"/>
      <c r="AB99" s="304">
        <f t="shared" si="10"/>
        <v>16291</v>
      </c>
      <c r="AC99" s="304"/>
      <c r="AD99" s="304">
        <f t="shared" si="11"/>
        <v>24436.5</v>
      </c>
      <c r="AE99" s="304"/>
      <c r="AF99" s="305">
        <f t="shared" si="12"/>
        <v>32582</v>
      </c>
      <c r="AG99" s="82">
        <v>0.95140000000000002</v>
      </c>
      <c r="AH99" s="264" t="s">
        <v>1043</v>
      </c>
    </row>
    <row r="100" spans="1:34" s="32" customFormat="1" ht="52.5" customHeight="1">
      <c r="A100" s="41">
        <v>89</v>
      </c>
      <c r="B100" s="64" t="s">
        <v>999</v>
      </c>
      <c r="C100" s="41"/>
      <c r="D100" s="30"/>
      <c r="E100" s="31"/>
      <c r="F100" s="31"/>
      <c r="G100" s="31"/>
      <c r="H100" s="31"/>
      <c r="I100" s="31"/>
      <c r="J100" s="31"/>
      <c r="K100" s="31"/>
      <c r="L100" s="31"/>
      <c r="M100" s="31"/>
      <c r="N100" s="31"/>
      <c r="O100" s="31"/>
      <c r="P100" s="109">
        <f t="shared" si="13"/>
        <v>34101</v>
      </c>
      <c r="Q100" s="109">
        <f t="shared" si="14"/>
        <v>34101</v>
      </c>
      <c r="R100" s="63">
        <v>8192</v>
      </c>
      <c r="S100" s="63">
        <v>6820</v>
      </c>
      <c r="T100" s="63">
        <v>19089</v>
      </c>
      <c r="U100" s="63"/>
      <c r="V100" s="63"/>
      <c r="W100" s="63"/>
      <c r="X100" s="63"/>
      <c r="Y100" s="63"/>
      <c r="Z100" s="28"/>
      <c r="AA100" s="28"/>
      <c r="AB100" s="304">
        <f t="shared" si="10"/>
        <v>17050.5</v>
      </c>
      <c r="AC100" s="304"/>
      <c r="AD100" s="304">
        <f t="shared" si="11"/>
        <v>25575.75</v>
      </c>
      <c r="AE100" s="304"/>
      <c r="AF100" s="305">
        <f t="shared" si="12"/>
        <v>34101</v>
      </c>
      <c r="AG100" s="82">
        <v>1</v>
      </c>
      <c r="AH100" s="264" t="s">
        <v>1043</v>
      </c>
    </row>
    <row r="101" spans="1:34" s="32" customFormat="1" ht="52.5" customHeight="1">
      <c r="A101" s="41">
        <v>90</v>
      </c>
      <c r="B101" s="62" t="s">
        <v>1000</v>
      </c>
      <c r="C101" s="41"/>
      <c r="D101" s="30"/>
      <c r="E101" s="31"/>
      <c r="F101" s="31"/>
      <c r="G101" s="31"/>
      <c r="H101" s="31"/>
      <c r="I101" s="31"/>
      <c r="J101" s="31"/>
      <c r="K101" s="31"/>
      <c r="L101" s="31"/>
      <c r="M101" s="31"/>
      <c r="N101" s="31"/>
      <c r="O101" s="31"/>
      <c r="P101" s="109">
        <f t="shared" si="13"/>
        <v>26358</v>
      </c>
      <c r="Q101" s="109">
        <f t="shared" si="14"/>
        <v>26358</v>
      </c>
      <c r="R101" s="63">
        <v>6332</v>
      </c>
      <c r="S101" s="63">
        <v>5271</v>
      </c>
      <c r="T101" s="63">
        <v>14755</v>
      </c>
      <c r="U101" s="63"/>
      <c r="V101" s="63"/>
      <c r="W101" s="63"/>
      <c r="X101" s="63"/>
      <c r="Y101" s="63"/>
      <c r="Z101" s="28"/>
      <c r="AA101" s="28"/>
      <c r="AB101" s="304">
        <f t="shared" si="10"/>
        <v>13179</v>
      </c>
      <c r="AC101" s="304"/>
      <c r="AD101" s="304">
        <f t="shared" si="11"/>
        <v>19768.5</v>
      </c>
      <c r="AE101" s="304"/>
      <c r="AF101" s="305">
        <f t="shared" si="12"/>
        <v>26358</v>
      </c>
      <c r="AG101" s="82"/>
      <c r="AH101" s="264" t="s">
        <v>1043</v>
      </c>
    </row>
    <row r="102" spans="1:34" s="32" customFormat="1" ht="51" customHeight="1">
      <c r="A102" s="41">
        <v>91</v>
      </c>
      <c r="B102" s="64" t="s">
        <v>1001</v>
      </c>
      <c r="C102" s="41"/>
      <c r="D102" s="30"/>
      <c r="E102" s="31"/>
      <c r="F102" s="31"/>
      <c r="G102" s="31"/>
      <c r="H102" s="31"/>
      <c r="I102" s="31"/>
      <c r="J102" s="31"/>
      <c r="K102" s="31"/>
      <c r="L102" s="31"/>
      <c r="M102" s="31"/>
      <c r="N102" s="31"/>
      <c r="O102" s="31"/>
      <c r="P102" s="109">
        <f t="shared" si="13"/>
        <v>45948</v>
      </c>
      <c r="Q102" s="109">
        <f t="shared" si="14"/>
        <v>45948</v>
      </c>
      <c r="R102" s="63">
        <v>11038</v>
      </c>
      <c r="S102" s="63">
        <v>9189</v>
      </c>
      <c r="T102" s="63">
        <v>25721</v>
      </c>
      <c r="U102" s="63"/>
      <c r="V102" s="63"/>
      <c r="W102" s="63"/>
      <c r="X102" s="63"/>
      <c r="Y102" s="63"/>
      <c r="Z102" s="28"/>
      <c r="AA102" s="28"/>
      <c r="AB102" s="304">
        <f t="shared" si="10"/>
        <v>22974</v>
      </c>
      <c r="AC102" s="304"/>
      <c r="AD102" s="304">
        <f t="shared" si="11"/>
        <v>34461</v>
      </c>
      <c r="AE102" s="304"/>
      <c r="AF102" s="305">
        <f t="shared" si="12"/>
        <v>45948</v>
      </c>
      <c r="AG102" s="82"/>
      <c r="AH102" s="264" t="s">
        <v>1043</v>
      </c>
    </row>
    <row r="103" spans="1:34" s="32" customFormat="1" ht="46.5" customHeight="1">
      <c r="A103" s="41">
        <v>92</v>
      </c>
      <c r="B103" s="62" t="s">
        <v>1002</v>
      </c>
      <c r="C103" s="41"/>
      <c r="D103" s="30"/>
      <c r="E103" s="31"/>
      <c r="F103" s="31"/>
      <c r="G103" s="31"/>
      <c r="H103" s="31"/>
      <c r="I103" s="31"/>
      <c r="J103" s="31"/>
      <c r="K103" s="31"/>
      <c r="L103" s="31"/>
      <c r="M103" s="31"/>
      <c r="N103" s="31"/>
      <c r="O103" s="31"/>
      <c r="P103" s="109">
        <f t="shared" si="13"/>
        <v>49739</v>
      </c>
      <c r="Q103" s="109">
        <f t="shared" si="14"/>
        <v>49739</v>
      </c>
      <c r="R103" s="63">
        <v>11948</v>
      </c>
      <c r="S103" s="63">
        <v>9947</v>
      </c>
      <c r="T103" s="63">
        <v>27844</v>
      </c>
      <c r="U103" s="63"/>
      <c r="V103" s="63"/>
      <c r="W103" s="63"/>
      <c r="X103" s="63"/>
      <c r="Y103" s="63"/>
      <c r="Z103" s="28"/>
      <c r="AA103" s="28"/>
      <c r="AB103" s="304">
        <f t="shared" si="10"/>
        <v>24869.5</v>
      </c>
      <c r="AC103" s="304"/>
      <c r="AD103" s="304">
        <f t="shared" si="11"/>
        <v>37304.25</v>
      </c>
      <c r="AE103" s="304"/>
      <c r="AF103" s="305">
        <f t="shared" si="12"/>
        <v>49739</v>
      </c>
      <c r="AG103" s="82"/>
      <c r="AH103" s="264" t="s">
        <v>1044</v>
      </c>
    </row>
    <row r="104" spans="1:34" s="32" customFormat="1" ht="52.5" customHeight="1">
      <c r="A104" s="41">
        <v>93</v>
      </c>
      <c r="B104" s="64" t="s">
        <v>943</v>
      </c>
      <c r="C104" s="41"/>
      <c r="D104" s="30"/>
      <c r="E104" s="31"/>
      <c r="F104" s="31"/>
      <c r="G104" s="31"/>
      <c r="H104" s="31"/>
      <c r="I104" s="31"/>
      <c r="J104" s="31"/>
      <c r="K104" s="31"/>
      <c r="L104" s="31"/>
      <c r="M104" s="31"/>
      <c r="N104" s="31"/>
      <c r="O104" s="31"/>
      <c r="P104" s="109">
        <f t="shared" si="13"/>
        <v>27090</v>
      </c>
      <c r="Q104" s="109">
        <f t="shared" si="14"/>
        <v>27090</v>
      </c>
      <c r="R104" s="63">
        <v>6508</v>
      </c>
      <c r="S104" s="63">
        <v>5418</v>
      </c>
      <c r="T104" s="63">
        <v>15164</v>
      </c>
      <c r="U104" s="63"/>
      <c r="V104" s="63"/>
      <c r="W104" s="63"/>
      <c r="X104" s="63"/>
      <c r="Y104" s="63"/>
      <c r="Z104" s="28"/>
      <c r="AA104" s="28"/>
      <c r="AB104" s="304">
        <f t="shared" si="10"/>
        <v>13545</v>
      </c>
      <c r="AC104" s="304"/>
      <c r="AD104" s="304">
        <f t="shared" si="11"/>
        <v>20317.5</v>
      </c>
      <c r="AE104" s="304"/>
      <c r="AF104" s="305">
        <f t="shared" si="12"/>
        <v>27090</v>
      </c>
      <c r="AG104" s="82">
        <v>1</v>
      </c>
      <c r="AH104" s="264" t="s">
        <v>1044</v>
      </c>
    </row>
    <row r="105" spans="1:34" s="32" customFormat="1" ht="52.5" customHeight="1">
      <c r="A105" s="41">
        <v>94</v>
      </c>
      <c r="B105" s="64" t="s">
        <v>944</v>
      </c>
      <c r="C105" s="41"/>
      <c r="D105" s="30"/>
      <c r="E105" s="31"/>
      <c r="F105" s="31"/>
      <c r="G105" s="31"/>
      <c r="H105" s="31"/>
      <c r="I105" s="31"/>
      <c r="J105" s="31"/>
      <c r="K105" s="31"/>
      <c r="L105" s="31"/>
      <c r="M105" s="31"/>
      <c r="N105" s="31"/>
      <c r="O105" s="31"/>
      <c r="P105" s="109">
        <f t="shared" si="13"/>
        <v>19655</v>
      </c>
      <c r="Q105" s="109">
        <f t="shared" si="14"/>
        <v>19655</v>
      </c>
      <c r="R105" s="63">
        <v>4722</v>
      </c>
      <c r="S105" s="63">
        <v>3931</v>
      </c>
      <c r="T105" s="63">
        <v>11002</v>
      </c>
      <c r="U105" s="63"/>
      <c r="V105" s="63"/>
      <c r="W105" s="63"/>
      <c r="X105" s="63"/>
      <c r="Y105" s="63"/>
      <c r="Z105" s="28"/>
      <c r="AA105" s="28"/>
      <c r="AB105" s="304">
        <f t="shared" si="10"/>
        <v>9827.5</v>
      </c>
      <c r="AC105" s="304"/>
      <c r="AD105" s="304">
        <f t="shared" si="11"/>
        <v>14741.25</v>
      </c>
      <c r="AE105" s="304"/>
      <c r="AF105" s="305">
        <f t="shared" si="12"/>
        <v>19655</v>
      </c>
      <c r="AG105" s="82">
        <v>1</v>
      </c>
      <c r="AH105" s="264" t="s">
        <v>1044</v>
      </c>
    </row>
    <row r="106" spans="1:34" s="32" customFormat="1" ht="52.5" customHeight="1">
      <c r="A106" s="41">
        <v>95</v>
      </c>
      <c r="B106" s="64" t="s">
        <v>954</v>
      </c>
      <c r="C106" s="41"/>
      <c r="D106" s="30"/>
      <c r="E106" s="31"/>
      <c r="F106" s="31"/>
      <c r="G106" s="31"/>
      <c r="H106" s="31"/>
      <c r="I106" s="31"/>
      <c r="J106" s="31"/>
      <c r="K106" s="31"/>
      <c r="L106" s="31"/>
      <c r="M106" s="31"/>
      <c r="N106" s="31"/>
      <c r="O106" s="31"/>
      <c r="P106" s="109">
        <f t="shared" si="13"/>
        <v>20072</v>
      </c>
      <c r="Q106" s="109">
        <f t="shared" si="14"/>
        <v>20072</v>
      </c>
      <c r="R106" s="63">
        <v>4822</v>
      </c>
      <c r="S106" s="63">
        <v>4014</v>
      </c>
      <c r="T106" s="63">
        <v>11236</v>
      </c>
      <c r="U106" s="63"/>
      <c r="V106" s="63"/>
      <c r="W106" s="63"/>
      <c r="X106" s="63"/>
      <c r="Y106" s="63"/>
      <c r="Z106" s="28"/>
      <c r="AA106" s="28"/>
      <c r="AB106" s="304">
        <f t="shared" si="10"/>
        <v>10036</v>
      </c>
      <c r="AC106" s="304"/>
      <c r="AD106" s="304">
        <f t="shared" si="11"/>
        <v>15054</v>
      </c>
      <c r="AE106" s="304"/>
      <c r="AF106" s="305">
        <f t="shared" si="12"/>
        <v>20072</v>
      </c>
      <c r="AG106" s="82">
        <v>1</v>
      </c>
      <c r="AH106" s="264" t="s">
        <v>1044</v>
      </c>
    </row>
    <row r="107" spans="1:34" s="32" customFormat="1" ht="52.5" customHeight="1">
      <c r="A107" s="41">
        <v>96</v>
      </c>
      <c r="B107" s="267" t="s">
        <v>1005</v>
      </c>
      <c r="C107" s="41"/>
      <c r="D107" s="30"/>
      <c r="E107" s="31"/>
      <c r="F107" s="31"/>
      <c r="G107" s="31"/>
      <c r="H107" s="31"/>
      <c r="I107" s="31"/>
      <c r="J107" s="31"/>
      <c r="K107" s="31"/>
      <c r="L107" s="31"/>
      <c r="M107" s="31"/>
      <c r="N107" s="31"/>
      <c r="O107" s="31"/>
      <c r="P107" s="109">
        <f t="shared" si="13"/>
        <v>23404</v>
      </c>
      <c r="Q107" s="109">
        <f t="shared" si="14"/>
        <v>23404</v>
      </c>
      <c r="R107" s="63">
        <v>5622</v>
      </c>
      <c r="S107" s="63">
        <v>4680</v>
      </c>
      <c r="T107" s="63">
        <v>13102</v>
      </c>
      <c r="U107" s="63"/>
      <c r="V107" s="63"/>
      <c r="W107" s="63"/>
      <c r="X107" s="63"/>
      <c r="Y107" s="63"/>
      <c r="Z107" s="28"/>
      <c r="AA107" s="28"/>
      <c r="AB107" s="304">
        <f t="shared" si="10"/>
        <v>11702</v>
      </c>
      <c r="AC107" s="304"/>
      <c r="AD107" s="304">
        <f t="shared" si="11"/>
        <v>17553</v>
      </c>
      <c r="AE107" s="304"/>
      <c r="AF107" s="305">
        <f t="shared" si="12"/>
        <v>23404</v>
      </c>
      <c r="AG107" s="270">
        <v>0.98</v>
      </c>
      <c r="AH107" s="264" t="s">
        <v>1045</v>
      </c>
    </row>
    <row r="108" spans="1:34" s="32" customFormat="1" ht="52.5" customHeight="1">
      <c r="A108" s="41">
        <v>97</v>
      </c>
      <c r="B108" s="64" t="s">
        <v>936</v>
      </c>
      <c r="C108" s="41"/>
      <c r="D108" s="30"/>
      <c r="E108" s="31"/>
      <c r="F108" s="31"/>
      <c r="G108" s="31"/>
      <c r="H108" s="31"/>
      <c r="I108" s="31"/>
      <c r="J108" s="31"/>
      <c r="K108" s="31"/>
      <c r="L108" s="31"/>
      <c r="M108" s="31"/>
      <c r="N108" s="31"/>
      <c r="O108" s="31"/>
      <c r="P108" s="109">
        <f t="shared" si="13"/>
        <v>18824</v>
      </c>
      <c r="Q108" s="109">
        <f t="shared" si="14"/>
        <v>18824</v>
      </c>
      <c r="R108" s="63">
        <v>4521</v>
      </c>
      <c r="S108" s="63">
        <v>3765</v>
      </c>
      <c r="T108" s="63">
        <v>10538</v>
      </c>
      <c r="U108" s="63"/>
      <c r="V108" s="63"/>
      <c r="W108" s="63"/>
      <c r="X108" s="63"/>
      <c r="Y108" s="63"/>
      <c r="Z108" s="28"/>
      <c r="AA108" s="28"/>
      <c r="AB108" s="304">
        <f t="shared" si="10"/>
        <v>9412</v>
      </c>
      <c r="AC108" s="304"/>
      <c r="AD108" s="304">
        <f t="shared" si="11"/>
        <v>14118</v>
      </c>
      <c r="AE108" s="304"/>
      <c r="AF108" s="305">
        <f t="shared" si="12"/>
        <v>18824</v>
      </c>
      <c r="AG108" s="82">
        <v>1</v>
      </c>
      <c r="AH108" s="264" t="s">
        <v>1045</v>
      </c>
    </row>
    <row r="109" spans="1:34" s="32" customFormat="1" ht="52.5" customHeight="1">
      <c r="A109" s="41">
        <v>98</v>
      </c>
      <c r="B109" s="64" t="s">
        <v>1006</v>
      </c>
      <c r="C109" s="41"/>
      <c r="D109" s="30"/>
      <c r="E109" s="31"/>
      <c r="F109" s="31"/>
      <c r="G109" s="31"/>
      <c r="H109" s="31"/>
      <c r="I109" s="31"/>
      <c r="J109" s="31"/>
      <c r="K109" s="31"/>
      <c r="L109" s="31"/>
      <c r="M109" s="31"/>
      <c r="N109" s="31"/>
      <c r="O109" s="31"/>
      <c r="P109" s="109">
        <f t="shared" si="13"/>
        <v>30588</v>
      </c>
      <c r="Q109" s="109">
        <f t="shared" si="14"/>
        <v>30588</v>
      </c>
      <c r="R109" s="63">
        <v>7348</v>
      </c>
      <c r="S109" s="63">
        <v>6117</v>
      </c>
      <c r="T109" s="63">
        <v>17123</v>
      </c>
      <c r="U109" s="63"/>
      <c r="V109" s="63"/>
      <c r="W109" s="63"/>
      <c r="X109" s="63"/>
      <c r="Y109" s="63"/>
      <c r="Z109" s="28"/>
      <c r="AA109" s="28"/>
      <c r="AB109" s="304">
        <f t="shared" si="10"/>
        <v>15294</v>
      </c>
      <c r="AC109" s="304"/>
      <c r="AD109" s="304">
        <f t="shared" si="11"/>
        <v>22941</v>
      </c>
      <c r="AE109" s="304"/>
      <c r="AF109" s="305">
        <f t="shared" si="12"/>
        <v>30588</v>
      </c>
      <c r="AG109" s="82">
        <v>1</v>
      </c>
      <c r="AH109" s="264" t="s">
        <v>1045</v>
      </c>
    </row>
    <row r="110" spans="1:34" s="32" customFormat="1" ht="52.5" customHeight="1">
      <c r="A110" s="41">
        <v>99</v>
      </c>
      <c r="B110" s="64" t="s">
        <v>1007</v>
      </c>
      <c r="C110" s="41"/>
      <c r="D110" s="30"/>
      <c r="E110" s="31"/>
      <c r="F110" s="31"/>
      <c r="G110" s="31"/>
      <c r="H110" s="31"/>
      <c r="I110" s="31"/>
      <c r="J110" s="31"/>
      <c r="K110" s="31"/>
      <c r="L110" s="31"/>
      <c r="M110" s="31"/>
      <c r="N110" s="31"/>
      <c r="O110" s="31"/>
      <c r="P110" s="109">
        <f t="shared" si="13"/>
        <v>22379</v>
      </c>
      <c r="Q110" s="109">
        <f t="shared" si="14"/>
        <v>22379</v>
      </c>
      <c r="R110" s="63">
        <v>5376</v>
      </c>
      <c r="S110" s="63">
        <v>4475</v>
      </c>
      <c r="T110" s="63">
        <v>12528</v>
      </c>
      <c r="U110" s="63"/>
      <c r="V110" s="63"/>
      <c r="W110" s="63"/>
      <c r="X110" s="63"/>
      <c r="Y110" s="63"/>
      <c r="Z110" s="28"/>
      <c r="AA110" s="28"/>
      <c r="AB110" s="304">
        <f t="shared" si="10"/>
        <v>11189.5</v>
      </c>
      <c r="AC110" s="304"/>
      <c r="AD110" s="304">
        <f t="shared" si="11"/>
        <v>16784.25</v>
      </c>
      <c r="AE110" s="304"/>
      <c r="AF110" s="305">
        <f t="shared" si="12"/>
        <v>22379</v>
      </c>
      <c r="AG110" s="82">
        <v>0.96079999999999999</v>
      </c>
      <c r="AH110" s="264" t="s">
        <v>1045</v>
      </c>
    </row>
    <row r="111" spans="1:34" s="32" customFormat="1" ht="46.5" customHeight="1">
      <c r="A111" s="41">
        <v>100</v>
      </c>
      <c r="B111" s="62" t="s">
        <v>1003</v>
      </c>
      <c r="C111" s="41"/>
      <c r="D111" s="30"/>
      <c r="E111" s="31"/>
      <c r="F111" s="31"/>
      <c r="G111" s="31"/>
      <c r="H111" s="31"/>
      <c r="I111" s="31"/>
      <c r="J111" s="31"/>
      <c r="K111" s="31"/>
      <c r="L111" s="31"/>
      <c r="M111" s="31"/>
      <c r="N111" s="31"/>
      <c r="O111" s="31"/>
      <c r="P111" s="109">
        <f t="shared" ref="P111" si="15">Q111+V111</f>
        <v>63481</v>
      </c>
      <c r="Q111" s="109">
        <f t="shared" ref="Q111" si="16">SUM(R111:U111)</f>
        <v>63481</v>
      </c>
      <c r="R111" s="63">
        <v>15249</v>
      </c>
      <c r="S111" s="63">
        <v>12696</v>
      </c>
      <c r="T111" s="63">
        <v>35536</v>
      </c>
      <c r="U111" s="63"/>
      <c r="V111" s="63"/>
      <c r="W111" s="63"/>
      <c r="X111" s="63"/>
      <c r="Y111" s="63"/>
      <c r="Z111" s="28"/>
      <c r="AA111" s="28"/>
      <c r="AB111" s="304">
        <f t="shared" si="10"/>
        <v>31740.5</v>
      </c>
      <c r="AC111" s="304"/>
      <c r="AD111" s="304">
        <f t="shared" si="11"/>
        <v>47610.75</v>
      </c>
      <c r="AE111" s="304"/>
      <c r="AF111" s="305">
        <f t="shared" si="12"/>
        <v>63481</v>
      </c>
      <c r="AG111" s="82"/>
      <c r="AH111" s="264" t="s">
        <v>1046</v>
      </c>
    </row>
    <row r="112" spans="1:34" s="32" customFormat="1" ht="52.5" customHeight="1">
      <c r="A112" s="41">
        <v>101</v>
      </c>
      <c r="B112" s="64" t="s">
        <v>946</v>
      </c>
      <c r="C112" s="41"/>
      <c r="D112" s="30"/>
      <c r="E112" s="31"/>
      <c r="F112" s="31"/>
      <c r="G112" s="31"/>
      <c r="H112" s="31"/>
      <c r="I112" s="31"/>
      <c r="J112" s="31"/>
      <c r="K112" s="31"/>
      <c r="L112" s="31"/>
      <c r="M112" s="31"/>
      <c r="N112" s="31"/>
      <c r="O112" s="31"/>
      <c r="P112" s="109">
        <f t="shared" ref="P112:P114" si="17">Q112+V112</f>
        <v>30903</v>
      </c>
      <c r="Q112" s="109">
        <f t="shared" ref="Q112:Q114" si="18">SUM(R112:U112)</f>
        <v>30903</v>
      </c>
      <c r="R112" s="63">
        <v>7424</v>
      </c>
      <c r="S112" s="63">
        <v>6180</v>
      </c>
      <c r="T112" s="63">
        <v>17299</v>
      </c>
      <c r="U112" s="63"/>
      <c r="V112" s="63"/>
      <c r="W112" s="63"/>
      <c r="X112" s="63"/>
      <c r="Y112" s="63"/>
      <c r="Z112" s="28"/>
      <c r="AA112" s="28"/>
      <c r="AB112" s="304">
        <f t="shared" si="10"/>
        <v>15451.5</v>
      </c>
      <c r="AC112" s="304"/>
      <c r="AD112" s="304">
        <f t="shared" si="11"/>
        <v>23177.25</v>
      </c>
      <c r="AE112" s="304"/>
      <c r="AF112" s="305">
        <f t="shared" si="12"/>
        <v>30903</v>
      </c>
      <c r="AG112" s="82">
        <v>1</v>
      </c>
      <c r="AH112" s="264" t="s">
        <v>1046</v>
      </c>
    </row>
    <row r="113" spans="1:34" s="32" customFormat="1" ht="52.5" customHeight="1">
      <c r="A113" s="41">
        <v>102</v>
      </c>
      <c r="B113" s="64" t="s">
        <v>1004</v>
      </c>
      <c r="C113" s="41"/>
      <c r="D113" s="30"/>
      <c r="E113" s="31"/>
      <c r="F113" s="31"/>
      <c r="G113" s="31"/>
      <c r="H113" s="31"/>
      <c r="I113" s="31"/>
      <c r="J113" s="31"/>
      <c r="K113" s="31"/>
      <c r="L113" s="31"/>
      <c r="M113" s="31"/>
      <c r="N113" s="31"/>
      <c r="O113" s="31"/>
      <c r="P113" s="109">
        <f>Q113+V113</f>
        <v>22011</v>
      </c>
      <c r="Q113" s="109">
        <f>SUM(R113:U113)</f>
        <v>22011</v>
      </c>
      <c r="R113" s="63">
        <v>5288</v>
      </c>
      <c r="S113" s="63">
        <v>4402</v>
      </c>
      <c r="T113" s="63">
        <v>12321</v>
      </c>
      <c r="U113" s="63"/>
      <c r="V113" s="63"/>
      <c r="W113" s="63"/>
      <c r="X113" s="63"/>
      <c r="Y113" s="63"/>
      <c r="Z113" s="28"/>
      <c r="AA113" s="28"/>
      <c r="AB113" s="304">
        <f t="shared" si="10"/>
        <v>11005.5</v>
      </c>
      <c r="AC113" s="304"/>
      <c r="AD113" s="304">
        <f t="shared" si="11"/>
        <v>16508.25</v>
      </c>
      <c r="AE113" s="304"/>
      <c r="AF113" s="305">
        <f t="shared" si="12"/>
        <v>22011</v>
      </c>
      <c r="AG113" s="82">
        <v>1</v>
      </c>
      <c r="AH113" s="264" t="s">
        <v>1046</v>
      </c>
    </row>
    <row r="114" spans="1:34" s="32" customFormat="1" ht="52.5" customHeight="1">
      <c r="A114" s="41">
        <v>103</v>
      </c>
      <c r="B114" s="64" t="s">
        <v>953</v>
      </c>
      <c r="C114" s="41"/>
      <c r="D114" s="30"/>
      <c r="E114" s="31"/>
      <c r="F114" s="31"/>
      <c r="G114" s="31"/>
      <c r="H114" s="31"/>
      <c r="I114" s="31"/>
      <c r="J114" s="31"/>
      <c r="K114" s="31"/>
      <c r="L114" s="31"/>
      <c r="M114" s="31"/>
      <c r="N114" s="31"/>
      <c r="O114" s="31"/>
      <c r="P114" s="109">
        <f t="shared" si="17"/>
        <v>34148</v>
      </c>
      <c r="Q114" s="109">
        <f t="shared" si="18"/>
        <v>34148</v>
      </c>
      <c r="R114" s="63">
        <v>8203</v>
      </c>
      <c r="S114" s="63">
        <v>6829</v>
      </c>
      <c r="T114" s="63">
        <v>19116</v>
      </c>
      <c r="U114" s="63"/>
      <c r="V114" s="63"/>
      <c r="W114" s="63"/>
      <c r="X114" s="63"/>
      <c r="Y114" s="63"/>
      <c r="Z114" s="28"/>
      <c r="AA114" s="28"/>
      <c r="AB114" s="304">
        <f t="shared" si="10"/>
        <v>17074</v>
      </c>
      <c r="AC114" s="304"/>
      <c r="AD114" s="304">
        <f t="shared" si="11"/>
        <v>25611</v>
      </c>
      <c r="AE114" s="304"/>
      <c r="AF114" s="305">
        <f t="shared" si="12"/>
        <v>34148</v>
      </c>
      <c r="AG114" s="82">
        <v>0.94</v>
      </c>
      <c r="AH114" s="264" t="s">
        <v>1046</v>
      </c>
    </row>
    <row r="115" spans="1:34" ht="40.5" customHeight="1">
      <c r="A115" s="355" t="s">
        <v>1051</v>
      </c>
      <c r="B115" s="355"/>
      <c r="C115" s="355"/>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row>
    <row r="116" spans="1:34">
      <c r="Z116" s="66"/>
    </row>
    <row r="117" spans="1:34">
      <c r="Z117" s="66"/>
    </row>
  </sheetData>
  <autoFilter ref="AH1:AH117"/>
  <mergeCells count="40">
    <mergeCell ref="A115:AH115"/>
    <mergeCell ref="A1:AH1"/>
    <mergeCell ref="A2:AH2"/>
    <mergeCell ref="A3:AH3"/>
    <mergeCell ref="AF4:AH4"/>
    <mergeCell ref="A5:A9"/>
    <mergeCell ref="B5:B9"/>
    <mergeCell ref="C5:C9"/>
    <mergeCell ref="D5:D9"/>
    <mergeCell ref="E5:E9"/>
    <mergeCell ref="F5:F9"/>
    <mergeCell ref="G5:G9"/>
    <mergeCell ref="H5:K5"/>
    <mergeCell ref="L5:L9"/>
    <mergeCell ref="M5:O6"/>
    <mergeCell ref="P5:P9"/>
    <mergeCell ref="Z5:AG6"/>
    <mergeCell ref="AH5:AH9"/>
    <mergeCell ref="H6:H9"/>
    <mergeCell ref="I6:K6"/>
    <mergeCell ref="I7:I9"/>
    <mergeCell ref="M7:M9"/>
    <mergeCell ref="N7:O7"/>
    <mergeCell ref="Q7:Q9"/>
    <mergeCell ref="Q5:Y6"/>
    <mergeCell ref="R7:U7"/>
    <mergeCell ref="V7:V9"/>
    <mergeCell ref="W7:Y7"/>
    <mergeCell ref="J7:K7"/>
    <mergeCell ref="J8:J9"/>
    <mergeCell ref="K8:K9"/>
    <mergeCell ref="N8:N9"/>
    <mergeCell ref="O8:O9"/>
    <mergeCell ref="Z7:AG7"/>
    <mergeCell ref="Z8:AA9"/>
    <mergeCell ref="AB8:AC9"/>
    <mergeCell ref="AD8:AE9"/>
    <mergeCell ref="AF8:AG9"/>
    <mergeCell ref="R8:T8"/>
    <mergeCell ref="W8:Y8"/>
  </mergeCells>
  <pageMargins left="0.9" right="0" top="0.5" bottom="0.5" header="0.31496062992126" footer="0.31496062992126"/>
  <pageSetup paperSize="8" scale="60" fitToHeight="0" orientation="landscape"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PHU LUC I</vt:lpstr>
      <vt:lpstr>PHU LUC II</vt:lpstr>
      <vt:lpstr>'PHU LUC I'!Print_Area</vt:lpstr>
      <vt:lpstr>'PHU LUC II'!Print_Area</vt:lpstr>
      <vt:lpstr>'PHU LUC I'!Print_Titles</vt:lpstr>
      <vt:lpstr>'PHU LUC II'!Print_Titles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Phan Van Cao</cp:lastModifiedBy>
  <cp:lastPrinted>2026-03-29T08:51:47Z</cp:lastPrinted>
  <dcterms:created xsi:type="dcterms:W3CDTF">2025-11-11T09:42:02Z</dcterms:created>
  <dcterms:modified xsi:type="dcterms:W3CDTF">2026-03-31T08:44:18Z</dcterms:modified>
</cp:coreProperties>
</file>